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17" sheetId="11" r:id="rId11"/>
    <sheet name="грудень" sheetId="12" r:id="rId12"/>
  </sheets>
  <externalReferences>
    <externalReference r:id="rId15"/>
  </externalReferences>
  <definedNames>
    <definedName name="_xlnm.Print_Titles" localSheetId="2">'вересень'!$3:$6</definedName>
    <definedName name="_xlnm.Print_Titles" localSheetId="1">'жовтень'!$3:$5</definedName>
  </definedNames>
  <calcPr fullCalcOnLoad="1"/>
</workbook>
</file>

<file path=xl/sharedStrings.xml><?xml version="1.0" encoding="utf-8"?>
<sst xmlns="http://schemas.openxmlformats.org/spreadsheetml/2006/main" count="1929" uniqueCount="281">
  <si>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</si>
  <si>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</si>
  <si>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</si>
  <si>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</si>
  <si>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</si>
  <si>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</si>
  <si>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</si>
  <si>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</si>
  <si>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</si>
  <si>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</si>
  <si>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</si>
  <si>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</si>
  <si>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</si>
  <si>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</si>
  <si>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</si>
  <si>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</si>
  <si>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</si>
  <si>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</si>
  <si>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</si>
  <si>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</si>
  <si>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</si>
  <si>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</si>
  <si>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</si>
  <si>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</si>
  <si>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</si>
  <si>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</si>
  <si>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</si>
  <si>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</si>
  <si>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</si>
  <si>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</si>
  <si>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</si>
  <si>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</si>
  <si>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</si>
  <si>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</si>
  <si>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</si>
  <si>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</si>
  <si>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</si>
  <si>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</si>
  <si>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</si>
  <si>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</si>
  <si>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</si>
  <si>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</si>
  <si>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</si>
  <si>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</si>
  <si>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</si>
  <si>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</si>
  <si>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</si>
  <si>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</si>
  <si>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</si>
  <si>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</si>
  <si>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</si>
  <si>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</si>
  <si>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</si>
  <si>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</si>
  <si>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</si>
  <si>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</si>
  <si>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</si>
  <si>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</si>
  <si>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</si>
  <si>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</si>
  <si>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</si>
  <si>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</si>
  <si>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</si>
  <si>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</si>
  <si>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</si>
  <si>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</si>
  <si>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</si>
  <si>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</si>
  <si>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</si>
  <si>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</si>
  <si>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</si>
  <si>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</si>
  <si>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</si>
  <si>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</si>
  <si>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</si>
  <si>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</si>
  <si>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</si>
  <si>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</si>
  <si>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</si>
  <si>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</si>
  <si>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</si>
  <si>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</si>
  <si>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</si>
  <si>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</si>
  <si>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</si>
  <si>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</si>
  <si>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</si>
  <si>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</si>
  <si>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</si>
  <si>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</si>
  <si>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</si>
  <si>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</si>
  <si>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</si>
  <si>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</si>
  <si>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</si>
  <si>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</si>
  <si>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</si>
  <si>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</si>
  <si>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</si>
  <si>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</si>
  <si>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</si>
  <si>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</si>
  <si>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</si>
  <si>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</si>
  <si>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</si>
  <si>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</si>
  <si>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</si>
  <si>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</si>
  <si>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</si>
  <si>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</si>
  <si>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</si>
  <si>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</si>
  <si>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</si>
  <si>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</si>
  <si>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</si>
  <si>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</si>
  <si>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</si>
  <si>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</si>
  <si>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</si>
  <si>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</si>
  <si>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</si>
  <si>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</si>
  <si>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</si>
  <si>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</si>
  <si>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</si>
  <si>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</si>
  <si>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</si>
  <si>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</si>
  <si>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</si>
  <si>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</si>
  <si>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</si>
  <si>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</si>
  <si>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</si>
  <si>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</si>
  <si>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</si>
  <si>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</si>
  <si>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</si>
  <si>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</si>
  <si>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</si>
  <si>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</si>
  <si>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</si>
  <si>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</si>
  <si>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</si>
  <si>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</si>
  <si>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</si>
  <si>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</si>
  <si>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</si>
  <si>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</si>
  <si>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</si>
  <si>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</si>
  <si>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</si>
  <si>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</si>
  <si>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</si>
  <si>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</si>
  <si>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</si>
  <si>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</si>
  <si>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</si>
  <si>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</si>
  <si>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</si>
  <si>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</si>
  <si>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</si>
  <si>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</si>
  <si>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</si>
  <si>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</si>
  <si>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</si>
  <si>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</si>
  <si>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</si>
  <si>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</si>
  <si>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</si>
  <si>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</si>
  <si>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</si>
  <si>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</si>
  <si>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</si>
  <si>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</si>
  <si>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</si>
  <si>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</si>
  <si>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</si>
  <si>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</si>
  <si>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</si>
  <si>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</si>
  <si>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</si>
  <si>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</si>
  <si>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</si>
  <si>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</si>
  <si>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</si>
  <si>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</si>
  <si>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</si>
  <si>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</si>
  <si>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</si>
  <si>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</si>
  <si>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</si>
  <si>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</si>
  <si>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</si>
  <si>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</si>
  <si>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</si>
  <si>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</si>
  <si>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</si>
  <si>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</si>
  <si>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</si>
  <si>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</si>
  <si>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</si>
  <si>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</si>
  <si>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</si>
  <si>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</si>
  <si>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</si>
  <si>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</si>
  <si>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</si>
  <si>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</si>
  <si>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</si>
  <si>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</si>
  <si>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</si>
  <si>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</si>
  <si>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</si>
  <si>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</si>
  <si>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</si>
  <si>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</si>
  <si>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</si>
  <si>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</si>
  <si>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</si>
  <si>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</si>
  <si>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</si>
  <si>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</si>
  <si>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</si>
  <si>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</si>
  <si>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</si>
  <si>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</si>
  <si>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</si>
  <si>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</si>
  <si>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</si>
  <si>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</si>
  <si>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</si>
  <si>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</si>
  <si>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</si>
  <si>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</si>
  <si>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</si>
  <si>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</si>
  <si>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</si>
  <si>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</si>
  <si>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</si>
  <si>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</si>
  <si>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</si>
  <si>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</si>
  <si>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</si>
  <si>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</si>
  <si>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</si>
  <si>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</si>
  <si>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</si>
  <si>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</si>
  <si>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</si>
  <si>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</si>
  <si>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</si>
  <si>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</si>
  <si>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</si>
  <si>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</si>
  <si>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</si>
  <si>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</si>
  <si>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</si>
  <si>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</si>
  <si>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</si>
  <si>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</si>
  <si>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</si>
  <si>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</si>
  <si>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</si>
  <si>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</si>
  <si>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</si>
  <si>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</si>
  <si>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</si>
  <si>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</si>
  <si>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22.11.17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</si>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</sst>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6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68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25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5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5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7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5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7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5" fillId="0" borderId="0" xfId="55" applyNumberFormat="1" applyFont="1" applyProtection="1">
      <alignment/>
      <protection/>
    </xf>
    <xf numFmtId="182" fontId="88" fillId="0" borderId="0" xfId="55" applyNumberFormat="1" applyFont="1" applyProtection="1">
      <alignment/>
      <protection/>
    </xf>
    <xf numFmtId="182" fontId="87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Fill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9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8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0" fillId="0" borderId="0" xfId="0" applyNumberFormat="1" applyFont="1" applyAlignment="1" applyProtection="1">
      <alignment/>
      <protection/>
    </xf>
    <xf numFmtId="4" fontId="90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1" fillId="39" borderId="10" xfId="0" applyNumberFormat="1" applyFont="1" applyFill="1" applyBorder="1" applyAlignment="1">
      <alignment/>
    </xf>
    <xf numFmtId="182" fontId="91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8" fillId="0" borderId="0" xfId="55" applyFont="1" applyAlignment="1" applyProtection="1">
      <alignment horizontal="center"/>
      <protection/>
    </xf>
    <xf numFmtId="0" fontId="88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8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8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2" fillId="40" borderId="10" xfId="0" applyNumberFormat="1" applyFont="1" applyFill="1" applyBorder="1" applyAlignment="1" applyProtection="1">
      <alignment horizontal="right"/>
      <protection/>
    </xf>
    <xf numFmtId="182" fontId="93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2" fillId="40" borderId="10" xfId="0" applyNumberFormat="1" applyFont="1" applyFill="1" applyBorder="1" applyAlignment="1" applyProtection="1">
      <alignment horizontal="right"/>
      <protection/>
    </xf>
    <xf numFmtId="182" fontId="86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4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8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5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5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41" fillId="37" borderId="20" xfId="55" applyFont="1" applyFill="1" applyBorder="1" applyAlignment="1" applyProtection="1">
      <alignment horizontal="center" vertical="center" wrapText="1"/>
      <protection/>
    </xf>
    <xf numFmtId="0" fontId="41" fillId="37" borderId="21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37" borderId="20" xfId="55" applyFont="1" applyFill="1" applyBorder="1" applyAlignment="1" applyProtection="1">
      <alignment horizontal="center" vertical="center" wrapText="1"/>
      <protection/>
    </xf>
    <xf numFmtId="0" fontId="24" fillId="37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3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67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396" t="s">
        <v>267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12"/>
    </row>
    <row r="2" spans="2:24" s="1" customFormat="1" ht="15.75" customHeight="1">
      <c r="B2" s="397"/>
      <c r="C2" s="397"/>
      <c r="D2" s="397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6" t="s">
        <v>265</v>
      </c>
      <c r="U3" s="409" t="s">
        <v>118</v>
      </c>
      <c r="V3" s="409"/>
      <c r="W3" s="409"/>
      <c r="X3" s="359"/>
    </row>
    <row r="4" spans="1:23" ht="22.5" customHeight="1">
      <c r="A4" s="398"/>
      <c r="B4" s="400"/>
      <c r="C4" s="401"/>
      <c r="D4" s="402"/>
      <c r="E4" s="392" t="s">
        <v>262</v>
      </c>
      <c r="F4" s="422" t="s">
        <v>33</v>
      </c>
      <c r="G4" s="410" t="s">
        <v>263</v>
      </c>
      <c r="H4" s="407" t="s">
        <v>264</v>
      </c>
      <c r="I4" s="410" t="s">
        <v>138</v>
      </c>
      <c r="J4" s="40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07"/>
      <c r="U4" s="394" t="s">
        <v>268</v>
      </c>
      <c r="V4" s="410" t="s">
        <v>49</v>
      </c>
      <c r="W4" s="412" t="s">
        <v>48</v>
      </c>
    </row>
    <row r="5" spans="1:23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247</v>
      </c>
      <c r="L5" s="414"/>
      <c r="M5" s="415"/>
      <c r="N5" s="416" t="s">
        <v>248</v>
      </c>
      <c r="O5" s="417"/>
      <c r="P5" s="418"/>
      <c r="Q5" s="419" t="s">
        <v>266</v>
      </c>
      <c r="R5" s="419"/>
      <c r="S5" s="419"/>
      <c r="T5" s="408"/>
      <c r="U5" s="395"/>
      <c r="V5" s="411"/>
      <c r="W5" s="412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1165775.7999999998</v>
      </c>
      <c r="G8" s="151">
        <f>F8-E8</f>
        <v>-16789.80000000028</v>
      </c>
      <c r="H8" s="377">
        <f aca="true" t="shared" si="0" ref="H8:H15">F8/E8</f>
        <v>0.985802225263444</v>
      </c>
      <c r="I8" s="153">
        <f aca="true" t="shared" si="1" ref="I8:I52">F8-D8</f>
        <v>-128405.30000000028</v>
      </c>
      <c r="J8" s="219">
        <f aca="true" t="shared" si="2" ref="J8:J14">F8/D8</f>
        <v>0.9007825875374008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797618.75</v>
      </c>
      <c r="R8" s="151">
        <f aca="true" t="shared" si="5" ref="R8:R78">F8-Q8</f>
        <v>368157.0499999998</v>
      </c>
      <c r="S8" s="205">
        <f aca="true" t="shared" si="6" ref="S8:S20">F8/Q8</f>
        <v>1.461570205063509</v>
      </c>
      <c r="T8" s="151">
        <f>T9+T15+T18+T19+T23+T17</f>
        <v>118021</v>
      </c>
      <c r="U8" s="151">
        <f>U9+U15+U18+U19+U23+U17</f>
        <v>89951.65999999999</v>
      </c>
      <c r="V8" s="151">
        <f>U8-T8</f>
        <v>-28069.34000000001</v>
      </c>
      <c r="W8" s="205">
        <f aca="true" t="shared" si="7" ref="W8:W15">U8/T8</f>
        <v>0.7621665635776683</v>
      </c>
      <c r="X8" s="365">
        <f aca="true" t="shared" si="8" ref="X8:X22">S8-P8</f>
        <v>0.14740859189692435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666848.23</v>
      </c>
      <c r="G9" s="150">
        <f>F9-E9</f>
        <v>-18817.77000000002</v>
      </c>
      <c r="H9" s="375">
        <f t="shared" si="0"/>
        <v>0.9725554861988198</v>
      </c>
      <c r="I9" s="158">
        <f t="shared" si="1"/>
        <v>-99796.77000000002</v>
      </c>
      <c r="J9" s="210">
        <f t="shared" si="2"/>
        <v>0.8698266211871205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431282.79</v>
      </c>
      <c r="R9" s="159">
        <f t="shared" si="5"/>
        <v>235565.44</v>
      </c>
      <c r="S9" s="206">
        <f t="shared" si="6"/>
        <v>1.5461971714660814</v>
      </c>
      <c r="T9" s="157">
        <f>E9-жовтень!E9</f>
        <v>72026</v>
      </c>
      <c r="U9" s="160">
        <f>F9-жовтень!F9</f>
        <v>48637.23999999999</v>
      </c>
      <c r="V9" s="161">
        <f>U9-T9</f>
        <v>-23388.76000000001</v>
      </c>
      <c r="W9" s="210">
        <f t="shared" si="7"/>
        <v>0.6752733735040123</v>
      </c>
      <c r="X9" s="366">
        <f t="shared" si="8"/>
        <v>0.13148443208530747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611400.29</v>
      </c>
      <c r="G10" s="103">
        <f aca="true" t="shared" si="9" ref="G10:G47">F10-E10</f>
        <v>-14913.709999999963</v>
      </c>
      <c r="H10" s="376">
        <f t="shared" si="0"/>
        <v>0.9761881260837216</v>
      </c>
      <c r="I10" s="104">
        <f t="shared" si="1"/>
        <v>-94416.70999999996</v>
      </c>
      <c r="J10" s="109">
        <f t="shared" si="2"/>
        <v>0.8662306093505824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379448.35</v>
      </c>
      <c r="R10" s="106">
        <f t="shared" si="5"/>
        <v>231951.94000000006</v>
      </c>
      <c r="S10" s="207">
        <f t="shared" si="6"/>
        <v>1.6112872542468561</v>
      </c>
      <c r="T10" s="105">
        <f>E10-жовтень!E10</f>
        <v>66764</v>
      </c>
      <c r="U10" s="144">
        <f>F10-жовтень!F10</f>
        <v>44869.17000000004</v>
      </c>
      <c r="V10" s="106">
        <f aca="true" t="shared" si="10" ref="V10:V52">U10-T10</f>
        <v>-21894.829999999958</v>
      </c>
      <c r="W10" s="109">
        <f t="shared" si="7"/>
        <v>0.6720563477323115</v>
      </c>
      <c r="X10" s="364">
        <f t="shared" si="8"/>
        <v>0.12906985414349825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35402.5</v>
      </c>
      <c r="G11" s="103">
        <f t="shared" si="9"/>
        <v>-6603.5</v>
      </c>
      <c r="H11" s="376">
        <f t="shared" si="0"/>
        <v>0.8427962671999238</v>
      </c>
      <c r="I11" s="104">
        <f t="shared" si="1"/>
        <v>-6603.5</v>
      </c>
      <c r="J11" s="109">
        <f t="shared" si="2"/>
        <v>0.8427962671999238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32764.1</v>
      </c>
      <c r="R11" s="106">
        <f t="shared" si="5"/>
        <v>2638.4000000000015</v>
      </c>
      <c r="S11" s="207">
        <f t="shared" si="6"/>
        <v>1.0805271623514763</v>
      </c>
      <c r="T11" s="105">
        <f>E11-жовтень!E11</f>
        <v>3906</v>
      </c>
      <c r="U11" s="144">
        <f>F11-жовтень!F11</f>
        <v>1989.6900000000023</v>
      </c>
      <c r="V11" s="106">
        <f t="shared" si="10"/>
        <v>-1916.3099999999977</v>
      </c>
      <c r="W11" s="109">
        <f t="shared" si="7"/>
        <v>0.5093932411674353</v>
      </c>
      <c r="X11" s="364">
        <f t="shared" si="8"/>
        <v>0.08985069064646145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9278.66</v>
      </c>
      <c r="G12" s="103">
        <f t="shared" si="9"/>
        <v>1778.6599999999999</v>
      </c>
      <c r="H12" s="376">
        <f t="shared" si="0"/>
        <v>1.2371546666666666</v>
      </c>
      <c r="I12" s="104">
        <f t="shared" si="1"/>
        <v>998.6599999999999</v>
      </c>
      <c r="J12" s="109">
        <f t="shared" si="2"/>
        <v>1.120611111111111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7976.57</v>
      </c>
      <c r="R12" s="106">
        <f t="shared" si="5"/>
        <v>1302.0900000000001</v>
      </c>
      <c r="S12" s="207">
        <f t="shared" si="6"/>
        <v>1.1632393372088505</v>
      </c>
      <c r="T12" s="105">
        <f>E12-жовтень!E12</f>
        <v>720</v>
      </c>
      <c r="U12" s="144">
        <f>F12-жовтень!F12</f>
        <v>995.6700000000001</v>
      </c>
      <c r="V12" s="106">
        <f t="shared" si="10"/>
        <v>275.6700000000001</v>
      </c>
      <c r="W12" s="109">
        <f t="shared" si="7"/>
        <v>1.382875</v>
      </c>
      <c r="X12" s="364">
        <f t="shared" si="8"/>
        <v>0.386789401350367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9514.51</v>
      </c>
      <c r="G13" s="103">
        <f t="shared" si="9"/>
        <v>724.5100000000002</v>
      </c>
      <c r="H13" s="376">
        <f t="shared" si="0"/>
        <v>1.082424345847554</v>
      </c>
      <c r="I13" s="104">
        <f t="shared" si="1"/>
        <v>124.51000000000022</v>
      </c>
      <c r="J13" s="109">
        <f t="shared" si="2"/>
        <v>1.0132598509052184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8349.79</v>
      </c>
      <c r="R13" s="106">
        <f t="shared" si="5"/>
        <v>1164.7199999999993</v>
      </c>
      <c r="S13" s="207">
        <f t="shared" si="6"/>
        <v>1.1394909333049095</v>
      </c>
      <c r="T13" s="105">
        <f>E13-жовтень!E13</f>
        <v>540</v>
      </c>
      <c r="U13" s="144">
        <f>F13-жовтень!F13</f>
        <v>674.6399999999994</v>
      </c>
      <c r="V13" s="106">
        <f t="shared" si="10"/>
        <v>134.63999999999942</v>
      </c>
      <c r="W13" s="109">
        <f t="shared" si="7"/>
        <v>1.2493333333333323</v>
      </c>
      <c r="X13" s="364">
        <f t="shared" si="8"/>
        <v>0.15445425930903833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1252.27</v>
      </c>
      <c r="G14" s="103">
        <f t="shared" si="9"/>
        <v>196.26999999999998</v>
      </c>
      <c r="H14" s="376">
        <f t="shared" si="0"/>
        <v>1.1858617424242424</v>
      </c>
      <c r="I14" s="104">
        <f t="shared" si="1"/>
        <v>100.26999999999998</v>
      </c>
      <c r="J14" s="109">
        <f t="shared" si="2"/>
        <v>1.0870399305555556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2743.99</v>
      </c>
      <c r="R14" s="106">
        <f t="shared" si="5"/>
        <v>-1491.7199999999998</v>
      </c>
      <c r="S14" s="207">
        <f t="shared" si="6"/>
        <v>0.4563682812255147</v>
      </c>
      <c r="T14" s="105">
        <f>E14-жовтень!E14</f>
        <v>96</v>
      </c>
      <c r="U14" s="144">
        <f>F14-жовтень!F14</f>
        <v>108.06999999999994</v>
      </c>
      <c r="V14" s="106">
        <f t="shared" si="10"/>
        <v>12.069999999999936</v>
      </c>
      <c r="W14" s="109">
        <f t="shared" si="7"/>
        <v>1.125729166666666</v>
      </c>
      <c r="X14" s="364">
        <f t="shared" si="8"/>
        <v>0.08722388231884864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386.82</v>
      </c>
      <c r="R15" s="161">
        <f t="shared" si="5"/>
        <v>500.79</v>
      </c>
      <c r="S15" s="208">
        <f t="shared" si="6"/>
        <v>2.2946331627113388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1.3126827610043563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105.8</v>
      </c>
      <c r="R18" s="161">
        <f t="shared" si="5"/>
        <v>114.79</v>
      </c>
      <c r="S18" s="208">
        <f t="shared" si="6"/>
        <v>2.0849716446124766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1.0825658707552193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105303.08</v>
      </c>
      <c r="G19" s="150">
        <f t="shared" si="9"/>
        <v>-11596.919999999998</v>
      </c>
      <c r="H19" s="375">
        <f t="shared" si="11"/>
        <v>0.9007962360992301</v>
      </c>
      <c r="I19" s="158">
        <f t="shared" si="1"/>
        <v>-20396.92</v>
      </c>
      <c r="J19" s="158">
        <f t="shared" si="12"/>
        <v>83.77333333333333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83630.43</v>
      </c>
      <c r="R19" s="161">
        <f t="shared" si="5"/>
        <v>21672.65000000001</v>
      </c>
      <c r="S19" s="208">
        <f t="shared" si="6"/>
        <v>1.259147896286077</v>
      </c>
      <c r="T19" s="157">
        <f>E19-жовтень!E19</f>
        <v>10100</v>
      </c>
      <c r="U19" s="160">
        <f>F19-жовтень!F19</f>
        <v>5094.470000000001</v>
      </c>
      <c r="V19" s="161">
        <f t="shared" si="10"/>
        <v>-5005.529999999999</v>
      </c>
      <c r="W19" s="210">
        <f t="shared" si="13"/>
        <v>0.5044029702970299</v>
      </c>
      <c r="X19" s="363">
        <f t="shared" si="8"/>
        <v>0.02437043324393895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52601.22</v>
      </c>
      <c r="G20" s="253">
        <f t="shared" si="9"/>
        <v>-10798.779999999999</v>
      </c>
      <c r="H20" s="378">
        <f t="shared" si="11"/>
        <v>0.829672239747634</v>
      </c>
      <c r="I20" s="254">
        <f t="shared" si="1"/>
        <v>-10798.779999999999</v>
      </c>
      <c r="J20" s="254">
        <f t="shared" si="12"/>
        <v>82.9672239747634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83630.43</v>
      </c>
      <c r="R20" s="166">
        <f t="shared" si="5"/>
        <v>-31029.209999999992</v>
      </c>
      <c r="S20" s="256">
        <f t="shared" si="6"/>
        <v>0.628972253281491</v>
      </c>
      <c r="T20" s="195">
        <f>E20-жовтень!E20</f>
        <v>100</v>
      </c>
      <c r="U20" s="179">
        <f>F20-жовтень!F20</f>
        <v>676.7200000000012</v>
      </c>
      <c r="V20" s="166">
        <f t="shared" si="10"/>
        <v>576.7200000000012</v>
      </c>
      <c r="W20" s="305">
        <f t="shared" si="13"/>
        <v>6.767200000000011</v>
      </c>
      <c r="X20" s="363">
        <f t="shared" si="8"/>
        <v>0.006180756409004506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10474.82</v>
      </c>
      <c r="G21" s="253">
        <f t="shared" si="9"/>
        <v>-725.1800000000003</v>
      </c>
      <c r="H21" s="378">
        <f t="shared" si="11"/>
        <v>0.9352517857142857</v>
      </c>
      <c r="I21" s="254">
        <f t="shared" si="1"/>
        <v>-1725.1800000000003</v>
      </c>
      <c r="J21" s="254">
        <f t="shared" si="12"/>
        <v>85.85918032786884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10474.82</v>
      </c>
      <c r="S21" s="256"/>
      <c r="T21" s="195">
        <f>E21-жовтень!E21</f>
        <v>2500</v>
      </c>
      <c r="U21" s="179">
        <f>F21-жовтень!F21</f>
        <v>462.65999999999985</v>
      </c>
      <c r="V21" s="166">
        <f t="shared" si="10"/>
        <v>-2037.3400000000001</v>
      </c>
      <c r="W21" s="305">
        <f t="shared" si="13"/>
        <v>0.18506399999999995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42227.05</v>
      </c>
      <c r="G22" s="253">
        <f t="shared" si="9"/>
        <v>-72.94999999999709</v>
      </c>
      <c r="H22" s="378">
        <f t="shared" si="11"/>
        <v>0.998275413711584</v>
      </c>
      <c r="I22" s="254">
        <f t="shared" si="1"/>
        <v>-7872.949999999997</v>
      </c>
      <c r="J22" s="254">
        <f t="shared" si="12"/>
        <v>84.28552894211577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42227.05</v>
      </c>
      <c r="S22" s="256"/>
      <c r="T22" s="195">
        <f>E22-жовтень!E22</f>
        <v>7500</v>
      </c>
      <c r="U22" s="179">
        <f>F22-жовтень!F22</f>
        <v>3955.100000000006</v>
      </c>
      <c r="V22" s="166">
        <f t="shared" si="10"/>
        <v>-3544.899999999994</v>
      </c>
      <c r="W22" s="305">
        <f t="shared" si="13"/>
        <v>0.5273466666666674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392515.8</v>
      </c>
      <c r="G23" s="150">
        <f t="shared" si="9"/>
        <v>13092.200000000012</v>
      </c>
      <c r="H23" s="375">
        <f t="shared" si="11"/>
        <v>1.0345054972858831</v>
      </c>
      <c r="I23" s="158">
        <f t="shared" si="1"/>
        <v>-8744.299999999988</v>
      </c>
      <c r="J23" s="158">
        <f t="shared" si="12"/>
        <v>97.8207900561257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282212.74</v>
      </c>
      <c r="R23" s="161">
        <f t="shared" si="5"/>
        <v>110303.06</v>
      </c>
      <c r="S23" s="209">
        <f aca="true" t="shared" si="16" ref="S23:S37">F23/Q23</f>
        <v>1.3908507461427857</v>
      </c>
      <c r="T23" s="157">
        <f>E23-жовтень!E23</f>
        <v>35860</v>
      </c>
      <c r="U23" s="160">
        <f>F23-жовтень!F23</f>
        <v>35639.5</v>
      </c>
      <c r="V23" s="161">
        <f t="shared" si="10"/>
        <v>-220.5</v>
      </c>
      <c r="W23" s="210">
        <f t="shared" si="13"/>
        <v>0.993851087562744</v>
      </c>
      <c r="X23" s="363">
        <f>S23-P23</f>
        <v>0.21241913467422857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180906.06</v>
      </c>
      <c r="G24" s="150">
        <f t="shared" si="9"/>
        <v>-10655.040000000008</v>
      </c>
      <c r="H24" s="375">
        <f t="shared" si="11"/>
        <v>0.9443778512443288</v>
      </c>
      <c r="I24" s="158">
        <f t="shared" si="1"/>
        <v>-25844.940000000002</v>
      </c>
      <c r="J24" s="210">
        <f aca="true" t="shared" si="17" ref="J24:J41">F24/D24</f>
        <v>0.8749948488761844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153656.31</v>
      </c>
      <c r="R24" s="161">
        <f t="shared" si="5"/>
        <v>27249.75</v>
      </c>
      <c r="S24" s="209">
        <f t="shared" si="16"/>
        <v>1.1773422126302526</v>
      </c>
      <c r="T24" s="157">
        <f>E24-жовтень!E24</f>
        <v>17145</v>
      </c>
      <c r="U24" s="160">
        <f>F24-жовтень!F24</f>
        <v>4979.370000000024</v>
      </c>
      <c r="V24" s="161">
        <f t="shared" si="10"/>
        <v>-12165.629999999976</v>
      </c>
      <c r="W24" s="210">
        <f t="shared" si="13"/>
        <v>0.29042694663167246</v>
      </c>
      <c r="X24" s="363">
        <f aca="true" t="shared" si="18" ref="X24:X99">S24-P24</f>
        <v>0.04318634827738066</v>
      </c>
    </row>
    <row r="25" spans="1:24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24019.06</v>
      </c>
      <c r="G25" s="253">
        <f t="shared" si="9"/>
        <v>1754.9600000000028</v>
      </c>
      <c r="H25" s="378">
        <f t="shared" si="11"/>
        <v>1.0788246549377698</v>
      </c>
      <c r="I25" s="254">
        <f t="shared" si="1"/>
        <v>1210.0600000000013</v>
      </c>
      <c r="J25" s="305">
        <f t="shared" si="17"/>
        <v>1.0530518654916918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20221.39</v>
      </c>
      <c r="R25" s="166">
        <f t="shared" si="5"/>
        <v>3797.670000000002</v>
      </c>
      <c r="S25" s="215">
        <f t="shared" si="16"/>
        <v>1.1878045970133606</v>
      </c>
      <c r="T25" s="195">
        <f>E25-жовтень!E25</f>
        <v>405</v>
      </c>
      <c r="U25" s="179">
        <f>F25-жовтень!F25</f>
        <v>419.8700000000026</v>
      </c>
      <c r="V25" s="166">
        <f t="shared" si="10"/>
        <v>14.87000000000262</v>
      </c>
      <c r="W25" s="305">
        <f t="shared" si="13"/>
        <v>1.0367160493827225</v>
      </c>
      <c r="X25" s="363">
        <f t="shared" si="18"/>
        <v>0.12603985827200503</v>
      </c>
    </row>
    <row r="26" spans="1:24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1373.18</v>
      </c>
      <c r="G26" s="223">
        <f t="shared" si="9"/>
        <v>-394.1199999999999</v>
      </c>
      <c r="H26" s="379">
        <f t="shared" si="11"/>
        <v>0.7769931533978386</v>
      </c>
      <c r="I26" s="299">
        <f t="shared" si="1"/>
        <v>-449.1199999999999</v>
      </c>
      <c r="J26" s="341">
        <f t="shared" si="17"/>
        <v>0.7535422268561708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795.54</v>
      </c>
      <c r="R26" s="367">
        <f t="shared" si="5"/>
        <v>577.6400000000001</v>
      </c>
      <c r="S26" s="228">
        <f t="shared" si="16"/>
        <v>1.7260979963295373</v>
      </c>
      <c r="T26" s="237">
        <f>E26-жовтень!E26</f>
        <v>55</v>
      </c>
      <c r="U26" s="237">
        <f>F26-жовтень!F26</f>
        <v>120.86000000000013</v>
      </c>
      <c r="V26" s="299">
        <f t="shared" si="10"/>
        <v>65.86000000000013</v>
      </c>
      <c r="W26" s="341">
        <f>U26/T26*100</f>
        <v>219.74545454545478</v>
      </c>
      <c r="X26" s="363">
        <f t="shared" si="18"/>
        <v>-0.4363560205210617</v>
      </c>
    </row>
    <row r="27" spans="1:24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22645.88</v>
      </c>
      <c r="G27" s="223">
        <f t="shared" si="9"/>
        <v>2149.0800000000017</v>
      </c>
      <c r="H27" s="379">
        <f t="shared" si="11"/>
        <v>1.1048495374887788</v>
      </c>
      <c r="I27" s="299">
        <f t="shared" si="1"/>
        <v>1659.180000000004</v>
      </c>
      <c r="J27" s="341">
        <f t="shared" si="17"/>
        <v>1.079058641901776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19425.85</v>
      </c>
      <c r="R27" s="367">
        <f t="shared" si="5"/>
        <v>3220.0300000000025</v>
      </c>
      <c r="S27" s="228">
        <f t="shared" si="16"/>
        <v>1.16576005683149</v>
      </c>
      <c r="T27" s="237">
        <f>E27-жовтень!E27</f>
        <v>350</v>
      </c>
      <c r="U27" s="237">
        <f>F27-жовтень!F27</f>
        <v>299</v>
      </c>
      <c r="V27" s="299">
        <f t="shared" si="10"/>
        <v>-51</v>
      </c>
      <c r="W27" s="341">
        <f>U27/T27*100</f>
        <v>85.42857142857143</v>
      </c>
      <c r="X27" s="363">
        <f t="shared" si="18"/>
        <v>0.1489359732556601</v>
      </c>
    </row>
    <row r="28" spans="1:24" s="6" customFormat="1" ht="18" customHeight="1" hidden="1">
      <c r="A28" s="8"/>
      <c r="B28" s="372" t="s">
        <v>271</v>
      </c>
      <c r="C28" s="197">
        <v>18010100</v>
      </c>
      <c r="D28" s="385">
        <v>922.3</v>
      </c>
      <c r="E28" s="386">
        <v>917.3</v>
      </c>
      <c r="F28" s="373">
        <v>260.75</v>
      </c>
      <c r="G28" s="385">
        <f t="shared" si="9"/>
        <v>-656.55</v>
      </c>
      <c r="H28" s="387">
        <f t="shared" si="11"/>
        <v>0.2842581489152949</v>
      </c>
      <c r="I28" s="388">
        <f t="shared" si="1"/>
        <v>-661.55</v>
      </c>
      <c r="J28" s="389">
        <f t="shared" si="17"/>
        <v>0.2827171202428711</v>
      </c>
      <c r="K28" s="299"/>
      <c r="L28" s="299"/>
      <c r="M28" s="299"/>
      <c r="N28" s="299"/>
      <c r="O28" s="299"/>
      <c r="P28" s="341"/>
      <c r="Q28" s="200"/>
      <c r="R28" s="367"/>
      <c r="S28" s="228"/>
      <c r="T28" s="237"/>
      <c r="U28" s="237"/>
      <c r="V28" s="299"/>
      <c r="W28" s="341"/>
      <c r="X28" s="363"/>
    </row>
    <row r="29" spans="1:24" s="6" customFormat="1" ht="18" customHeight="1" hidden="1">
      <c r="A29" s="8"/>
      <c r="B29" s="372" t="s">
        <v>269</v>
      </c>
      <c r="C29" s="197">
        <v>18010200</v>
      </c>
      <c r="D29" s="385">
        <v>900</v>
      </c>
      <c r="E29" s="386">
        <v>850</v>
      </c>
      <c r="F29" s="373">
        <v>1112.43</v>
      </c>
      <c r="G29" s="385">
        <f t="shared" si="9"/>
        <v>262.43000000000006</v>
      </c>
      <c r="H29" s="387">
        <f t="shared" si="11"/>
        <v>1.3087411764705883</v>
      </c>
      <c r="I29" s="388">
        <f t="shared" si="1"/>
        <v>212.43000000000006</v>
      </c>
      <c r="J29" s="389">
        <f t="shared" si="17"/>
        <v>1.2360333333333333</v>
      </c>
      <c r="K29" s="299"/>
      <c r="L29" s="299"/>
      <c r="M29" s="299"/>
      <c r="N29" s="299"/>
      <c r="O29" s="299"/>
      <c r="P29" s="341"/>
      <c r="Q29" s="200"/>
      <c r="R29" s="367"/>
      <c r="S29" s="228"/>
      <c r="T29" s="237"/>
      <c r="U29" s="237"/>
      <c r="V29" s="299"/>
      <c r="W29" s="341"/>
      <c r="X29" s="363"/>
    </row>
    <row r="30" spans="1:24" s="6" customFormat="1" ht="18" customHeight="1" hidden="1">
      <c r="A30" s="8"/>
      <c r="B30" s="372" t="s">
        <v>270</v>
      </c>
      <c r="C30" s="197">
        <v>18010300</v>
      </c>
      <c r="D30" s="385">
        <v>2019.1</v>
      </c>
      <c r="E30" s="386">
        <v>2019.1</v>
      </c>
      <c r="F30" s="373">
        <v>2053.22</v>
      </c>
      <c r="G30" s="385">
        <f t="shared" si="9"/>
        <v>34.11999999999989</v>
      </c>
      <c r="H30" s="387">
        <f t="shared" si="11"/>
        <v>1.016898618196226</v>
      </c>
      <c r="I30" s="388">
        <f t="shared" si="1"/>
        <v>34.11999999999989</v>
      </c>
      <c r="J30" s="389">
        <f t="shared" si="17"/>
        <v>1.016898618196226</v>
      </c>
      <c r="K30" s="299"/>
      <c r="L30" s="299"/>
      <c r="M30" s="299"/>
      <c r="N30" s="299"/>
      <c r="O30" s="299"/>
      <c r="P30" s="341"/>
      <c r="Q30" s="200"/>
      <c r="R30" s="367"/>
      <c r="S30" s="228"/>
      <c r="T30" s="237"/>
      <c r="U30" s="237"/>
      <c r="V30" s="299"/>
      <c r="W30" s="341"/>
      <c r="X30" s="363"/>
    </row>
    <row r="31" spans="1:24" s="6" customFormat="1" ht="18" customHeight="1" hidden="1">
      <c r="A31" s="8"/>
      <c r="B31" s="372" t="s">
        <v>272</v>
      </c>
      <c r="C31" s="197">
        <v>18010400</v>
      </c>
      <c r="D31" s="385">
        <v>18967.6</v>
      </c>
      <c r="E31" s="386">
        <v>18477.7</v>
      </c>
      <c r="F31" s="373">
        <v>20592.66</v>
      </c>
      <c r="G31" s="385">
        <f t="shared" si="9"/>
        <v>2114.959999999999</v>
      </c>
      <c r="H31" s="387">
        <f t="shared" si="11"/>
        <v>1.1144601330252142</v>
      </c>
      <c r="I31" s="388">
        <f t="shared" si="1"/>
        <v>1625.0600000000013</v>
      </c>
      <c r="J31" s="389">
        <f t="shared" si="17"/>
        <v>1.0856755730825198</v>
      </c>
      <c r="K31" s="299"/>
      <c r="L31" s="299"/>
      <c r="M31" s="299"/>
      <c r="N31" s="299"/>
      <c r="O31" s="299"/>
      <c r="P31" s="341"/>
      <c r="Q31" s="200"/>
      <c r="R31" s="367"/>
      <c r="S31" s="228"/>
      <c r="T31" s="237"/>
      <c r="U31" s="237"/>
      <c r="V31" s="299"/>
      <c r="W31" s="341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265.59</v>
      </c>
      <c r="G32" s="253">
        <f t="shared" si="9"/>
        <v>-379.41</v>
      </c>
      <c r="H32" s="378">
        <f t="shared" si="11"/>
        <v>0.4117674418604651</v>
      </c>
      <c r="I32" s="254">
        <f t="shared" si="1"/>
        <v>-384.41</v>
      </c>
      <c r="J32" s="305">
        <f t="shared" si="17"/>
        <v>0.40859999999999996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810.29</v>
      </c>
      <c r="R32" s="174">
        <f t="shared" si="5"/>
        <v>-544.7</v>
      </c>
      <c r="S32" s="212">
        <f t="shared" si="16"/>
        <v>0.32777153858495106</v>
      </c>
      <c r="T32" s="195">
        <f>E32-жовтень!E28</f>
        <v>5</v>
      </c>
      <c r="U32" s="179">
        <f>F32-жовтень!F28</f>
        <v>12.919999999999987</v>
      </c>
      <c r="V32" s="166">
        <f t="shared" si="10"/>
        <v>7.9199999999999875</v>
      </c>
      <c r="W32" s="305">
        <f>U32/T32</f>
        <v>2.5839999999999974</v>
      </c>
      <c r="X32" s="364">
        <f t="shared" si="18"/>
        <v>-0.5983522770451692</v>
      </c>
    </row>
    <row r="33" spans="1:24" s="6" customFormat="1" ht="15" hidden="1">
      <c r="A33" s="8"/>
      <c r="B33" s="50" t="s">
        <v>273</v>
      </c>
      <c r="C33" s="123">
        <v>18011000</v>
      </c>
      <c r="D33" s="103">
        <v>350</v>
      </c>
      <c r="E33" s="390">
        <v>350</v>
      </c>
      <c r="F33" s="140">
        <v>-117.71</v>
      </c>
      <c r="G33" s="103">
        <f t="shared" si="9"/>
        <v>-467.71</v>
      </c>
      <c r="H33" s="376">
        <f t="shared" si="11"/>
        <v>-0.3363142857142857</v>
      </c>
      <c r="I33" s="104">
        <f t="shared" si="1"/>
        <v>-467.71</v>
      </c>
      <c r="J33" s="109">
        <f t="shared" si="17"/>
        <v>-0.3363142857142857</v>
      </c>
      <c r="K33" s="104"/>
      <c r="L33" s="104"/>
      <c r="M33" s="104"/>
      <c r="N33" s="104"/>
      <c r="O33" s="104"/>
      <c r="P33" s="109"/>
      <c r="Q33" s="104"/>
      <c r="R33" s="104"/>
      <c r="S33" s="109"/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274</v>
      </c>
      <c r="C34" s="123">
        <v>18011100</v>
      </c>
      <c r="D34" s="103">
        <v>300</v>
      </c>
      <c r="E34" s="390">
        <v>295</v>
      </c>
      <c r="F34" s="140">
        <v>383.3</v>
      </c>
      <c r="G34" s="103">
        <f t="shared" si="9"/>
        <v>88.30000000000001</v>
      </c>
      <c r="H34" s="376">
        <f t="shared" si="11"/>
        <v>1.2993220338983051</v>
      </c>
      <c r="I34" s="104">
        <f t="shared" si="1"/>
        <v>83.30000000000001</v>
      </c>
      <c r="J34" s="109">
        <f t="shared" si="17"/>
        <v>1.2776666666666667</v>
      </c>
      <c r="K34" s="104"/>
      <c r="L34" s="104"/>
      <c r="M34" s="104"/>
      <c r="N34" s="104"/>
      <c r="O34" s="104"/>
      <c r="P34" s="109"/>
      <c r="Q34" s="104"/>
      <c r="R34" s="104"/>
      <c r="S34" s="109"/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156621.41</v>
      </c>
      <c r="G35" s="150">
        <f t="shared" si="9"/>
        <v>-12030.589999999997</v>
      </c>
      <c r="H35" s="378">
        <f t="shared" si="11"/>
        <v>0.9286661883642056</v>
      </c>
      <c r="I35" s="254">
        <f t="shared" si="1"/>
        <v>-26670.589999999997</v>
      </c>
      <c r="J35" s="305">
        <f t="shared" si="17"/>
        <v>0.8544912489361238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132624.64</v>
      </c>
      <c r="R35" s="175">
        <f t="shared" si="5"/>
        <v>23996.76999999999</v>
      </c>
      <c r="S35" s="211">
        <f t="shared" si="16"/>
        <v>1.1809374939679382</v>
      </c>
      <c r="T35" s="195">
        <f>E35-жовтень!E29</f>
        <v>16735</v>
      </c>
      <c r="U35" s="179">
        <f>F35-жовтень!F29</f>
        <v>4546.580000000016</v>
      </c>
      <c r="V35" s="166">
        <f t="shared" si="10"/>
        <v>-12188.419999999984</v>
      </c>
      <c r="W35" s="305">
        <f>U35/T35</f>
        <v>0.2716809082760691</v>
      </c>
      <c r="X35" s="364">
        <f t="shared" si="18"/>
        <v>0.03615697165042664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50668.83</v>
      </c>
      <c r="G36" s="223">
        <f t="shared" si="9"/>
        <v>-3064.1699999999983</v>
      </c>
      <c r="H36" s="379">
        <f t="shared" si="11"/>
        <v>0.9429741499637094</v>
      </c>
      <c r="I36" s="299">
        <f t="shared" si="1"/>
        <v>-7864.169999999998</v>
      </c>
      <c r="J36" s="341">
        <f t="shared" si="17"/>
        <v>0.865645533288914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42006.28</v>
      </c>
      <c r="R36" s="200">
        <f t="shared" si="5"/>
        <v>8662.550000000003</v>
      </c>
      <c r="S36" s="228">
        <f t="shared" si="16"/>
        <v>1.2062203556230164</v>
      </c>
      <c r="T36" s="237">
        <f>E36-жовтень!E30</f>
        <v>5800</v>
      </c>
      <c r="U36" s="237">
        <f>F36-жовтень!F30</f>
        <v>1020.7200000000012</v>
      </c>
      <c r="V36" s="299">
        <f t="shared" si="10"/>
        <v>-4779.279999999999</v>
      </c>
      <c r="W36" s="341">
        <f>U36/T36*100</f>
        <v>17.598620689655192</v>
      </c>
      <c r="X36" s="363">
        <f t="shared" si="18"/>
        <v>0.033495656517771755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105952.57999999999</v>
      </c>
      <c r="G37" s="223">
        <f t="shared" si="9"/>
        <v>-8966.420000000013</v>
      </c>
      <c r="H37" s="379">
        <f t="shared" si="11"/>
        <v>0.9219761745229247</v>
      </c>
      <c r="I37" s="299">
        <f t="shared" si="1"/>
        <v>-18806.420000000013</v>
      </c>
      <c r="J37" s="341">
        <f t="shared" si="17"/>
        <v>0.8492580094422044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90618.36</v>
      </c>
      <c r="R37" s="200">
        <f t="shared" si="5"/>
        <v>15334.219999999987</v>
      </c>
      <c r="S37" s="228">
        <f t="shared" si="16"/>
        <v>1.1692175846042676</v>
      </c>
      <c r="T37" s="237">
        <f>E37-жовтень!E31</f>
        <v>10935</v>
      </c>
      <c r="U37" s="237">
        <f>F37-жовтень!F31</f>
        <v>3525.859999999986</v>
      </c>
      <c r="V37" s="299">
        <f t="shared" si="10"/>
        <v>-7409.140000000014</v>
      </c>
      <c r="W37" s="341">
        <f>U37/T37*100</f>
        <v>32.243804298125156</v>
      </c>
      <c r="X37" s="363">
        <f t="shared" si="18"/>
        <v>0.03709359008017632</v>
      </c>
    </row>
    <row r="38" spans="1:24" s="6" customFormat="1" ht="18" customHeight="1" hidden="1">
      <c r="A38" s="8"/>
      <c r="B38" s="374" t="s">
        <v>275</v>
      </c>
      <c r="C38" s="197">
        <v>18010500</v>
      </c>
      <c r="D38" s="385">
        <v>54968</v>
      </c>
      <c r="E38" s="385">
        <v>50368</v>
      </c>
      <c r="F38" s="373">
        <v>47467.44</v>
      </c>
      <c r="G38" s="385">
        <f t="shared" si="9"/>
        <v>-2900.5599999999977</v>
      </c>
      <c r="H38" s="387">
        <f t="shared" si="11"/>
        <v>0.9424126429479035</v>
      </c>
      <c r="I38" s="388">
        <f t="shared" si="1"/>
        <v>-7500.559999999998</v>
      </c>
      <c r="J38" s="389">
        <f t="shared" si="17"/>
        <v>0.8635467908601369</v>
      </c>
      <c r="K38" s="299"/>
      <c r="L38" s="299"/>
      <c r="M38" s="299"/>
      <c r="N38" s="299"/>
      <c r="O38" s="299"/>
      <c r="P38" s="341"/>
      <c r="Q38" s="200"/>
      <c r="R38" s="200"/>
      <c r="S38" s="228"/>
      <c r="T38" s="237"/>
      <c r="U38" s="237"/>
      <c r="V38" s="299"/>
      <c r="W38" s="341"/>
      <c r="X38" s="363"/>
    </row>
    <row r="39" spans="1:24" s="6" customFormat="1" ht="18" customHeight="1" hidden="1">
      <c r="A39" s="8"/>
      <c r="B39" s="374" t="s">
        <v>276</v>
      </c>
      <c r="C39" s="197">
        <v>18010600</v>
      </c>
      <c r="D39" s="385">
        <v>103924</v>
      </c>
      <c r="E39" s="385">
        <v>95039</v>
      </c>
      <c r="F39" s="373">
        <v>88050.79</v>
      </c>
      <c r="G39" s="385">
        <f t="shared" si="9"/>
        <v>-6988.210000000006</v>
      </c>
      <c r="H39" s="387">
        <f t="shared" si="11"/>
        <v>0.9264700807037111</v>
      </c>
      <c r="I39" s="388">
        <f t="shared" si="1"/>
        <v>-15873.210000000006</v>
      </c>
      <c r="J39" s="389">
        <f t="shared" si="17"/>
        <v>0.8472613640737462</v>
      </c>
      <c r="K39" s="299"/>
      <c r="L39" s="299"/>
      <c r="M39" s="299"/>
      <c r="N39" s="299"/>
      <c r="O39" s="299"/>
      <c r="P39" s="341"/>
      <c r="Q39" s="200"/>
      <c r="R39" s="200"/>
      <c r="S39" s="228"/>
      <c r="T39" s="237"/>
      <c r="U39" s="237"/>
      <c r="V39" s="299"/>
      <c r="W39" s="341"/>
      <c r="X39" s="363"/>
    </row>
    <row r="40" spans="1:24" s="6" customFormat="1" ht="18" customHeight="1" hidden="1">
      <c r="A40" s="8"/>
      <c r="B40" s="374" t="s">
        <v>277</v>
      </c>
      <c r="C40" s="197">
        <v>18010700</v>
      </c>
      <c r="D40" s="385">
        <v>3565</v>
      </c>
      <c r="E40" s="385">
        <v>3365</v>
      </c>
      <c r="F40" s="373">
        <v>3201.39</v>
      </c>
      <c r="G40" s="385">
        <f t="shared" si="9"/>
        <v>-163.61000000000013</v>
      </c>
      <c r="H40" s="387">
        <f t="shared" si="11"/>
        <v>0.9513789004457652</v>
      </c>
      <c r="I40" s="388">
        <f t="shared" si="1"/>
        <v>-363.6100000000001</v>
      </c>
      <c r="J40" s="389">
        <f t="shared" si="17"/>
        <v>0.8980056100981767</v>
      </c>
      <c r="K40" s="299"/>
      <c r="L40" s="299"/>
      <c r="M40" s="299"/>
      <c r="N40" s="299"/>
      <c r="O40" s="299"/>
      <c r="P40" s="341"/>
      <c r="Q40" s="200"/>
      <c r="R40" s="200"/>
      <c r="S40" s="228"/>
      <c r="T40" s="237"/>
      <c r="U40" s="237"/>
      <c r="V40" s="299"/>
      <c r="W40" s="341"/>
      <c r="X40" s="363"/>
    </row>
    <row r="41" spans="1:24" s="6" customFormat="1" ht="18" customHeight="1" hidden="1">
      <c r="A41" s="8"/>
      <c r="B41" s="374" t="s">
        <v>278</v>
      </c>
      <c r="C41" s="197">
        <v>18010900</v>
      </c>
      <c r="D41" s="385">
        <v>20835</v>
      </c>
      <c r="E41" s="385">
        <v>19880</v>
      </c>
      <c r="F41" s="373">
        <v>17901.79</v>
      </c>
      <c r="G41" s="385">
        <f t="shared" si="9"/>
        <v>-1978.2099999999991</v>
      </c>
      <c r="H41" s="387">
        <f t="shared" si="11"/>
        <v>0.9004924547283703</v>
      </c>
      <c r="I41" s="388">
        <f t="shared" si="1"/>
        <v>-2933.209999999999</v>
      </c>
      <c r="J41" s="389">
        <f t="shared" si="17"/>
        <v>0.85921718262539</v>
      </c>
      <c r="K41" s="299"/>
      <c r="L41" s="299"/>
      <c r="M41" s="299"/>
      <c r="N41" s="299"/>
      <c r="O41" s="299"/>
      <c r="P41" s="341"/>
      <c r="Q41" s="200"/>
      <c r="R41" s="200"/>
      <c r="S41" s="228"/>
      <c r="T41" s="237"/>
      <c r="U41" s="237"/>
      <c r="V41" s="299"/>
      <c r="W41" s="341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148.4</v>
      </c>
      <c r="G43" s="150">
        <f t="shared" si="9"/>
        <v>40.900000000000006</v>
      </c>
      <c r="H43" s="375">
        <f>F43/E43</f>
        <v>1.3804651162790698</v>
      </c>
      <c r="I43" s="158">
        <f t="shared" si="1"/>
        <v>33.400000000000006</v>
      </c>
      <c r="J43" s="210">
        <f>F43/D43</f>
        <v>1.2904347826086957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96.18</v>
      </c>
      <c r="R43" s="158">
        <f t="shared" si="5"/>
        <v>52.22</v>
      </c>
      <c r="S43" s="210">
        <f aca="true" t="shared" si="20" ref="S43:S51">F43/Q43</f>
        <v>1.5429403202328966</v>
      </c>
      <c r="T43" s="157">
        <f>E43-жовтень!E33</f>
        <v>15</v>
      </c>
      <c r="U43" s="160">
        <f>F43-жовтень!F33</f>
        <v>14.039999999999992</v>
      </c>
      <c r="V43" s="161">
        <f t="shared" si="10"/>
        <v>-0.960000000000008</v>
      </c>
      <c r="W43" s="210">
        <f>U43/T43</f>
        <v>0.9359999999999995</v>
      </c>
      <c r="X43" s="363">
        <f t="shared" si="18"/>
        <v>0.5657139436183487</v>
      </c>
    </row>
    <row r="44" spans="1:24" s="6" customFormat="1" ht="18" hidden="1">
      <c r="A44" s="8"/>
      <c r="B44" s="50" t="s">
        <v>279</v>
      </c>
      <c r="C44" s="102">
        <v>18031000</v>
      </c>
      <c r="D44" s="150">
        <v>52</v>
      </c>
      <c r="E44" s="103">
        <v>48.5</v>
      </c>
      <c r="F44" s="140">
        <v>86.74</v>
      </c>
      <c r="G44" s="103">
        <f t="shared" si="9"/>
        <v>38.239999999999995</v>
      </c>
      <c r="H44" s="376">
        <f>F44/E44</f>
        <v>1.7884536082474225</v>
      </c>
      <c r="I44" s="104">
        <f t="shared" si="1"/>
        <v>34.739999999999995</v>
      </c>
      <c r="J44" s="109">
        <f>F44/D44</f>
        <v>1.668076923076923</v>
      </c>
      <c r="K44" s="104"/>
      <c r="L44" s="104"/>
      <c r="M44" s="104"/>
      <c r="N44" s="104"/>
      <c r="O44" s="104"/>
      <c r="P44" s="109"/>
      <c r="Q44" s="104"/>
      <c r="R44" s="104"/>
      <c r="S44" s="109"/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280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/>
      <c r="O45" s="104"/>
      <c r="P45" s="109"/>
      <c r="Q45" s="104"/>
      <c r="R45" s="104"/>
      <c r="S45" s="109"/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-175.07</v>
      </c>
      <c r="R46" s="158">
        <f t="shared" si="5"/>
        <v>132.19</v>
      </c>
      <c r="S46" s="210">
        <f t="shared" si="20"/>
        <v>0.2449305991888959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0.2449305991888959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211504.03</v>
      </c>
      <c r="G47" s="150">
        <f t="shared" si="9"/>
        <v>23749.03</v>
      </c>
      <c r="H47" s="375">
        <f>F47/E47*100</f>
        <v>112.64894676573194</v>
      </c>
      <c r="I47" s="158">
        <f t="shared" si="1"/>
        <v>17109.929999999993</v>
      </c>
      <c r="J47" s="210">
        <f>F47/D47</f>
        <v>1.0880167144990511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128633.17</v>
      </c>
      <c r="R47" s="178">
        <f t="shared" si="5"/>
        <v>82870.86</v>
      </c>
      <c r="S47" s="226">
        <f t="shared" si="20"/>
        <v>1.6442417612813243</v>
      </c>
      <c r="T47" s="157">
        <f>E47-жовтень!E35</f>
        <v>18700</v>
      </c>
      <c r="U47" s="160">
        <f>F47-жовтень!F35</f>
        <v>30645.51999999999</v>
      </c>
      <c r="V47" s="161">
        <f t="shared" si="10"/>
        <v>11945.51999999999</v>
      </c>
      <c r="W47" s="210">
        <f>U47/T47</f>
        <v>1.6387978609625662</v>
      </c>
      <c r="X47" s="363">
        <f t="shared" si="18"/>
        <v>0.41598738865150375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42974.7</v>
      </c>
      <c r="G49" s="103">
        <f>F49-E49</f>
        <v>3474.699999999997</v>
      </c>
      <c r="H49" s="376">
        <f>F49/E49</f>
        <v>1.087967088607595</v>
      </c>
      <c r="I49" s="104">
        <f t="shared" si="1"/>
        <v>1974.699999999997</v>
      </c>
      <c r="J49" s="109">
        <f>F49/D49</f>
        <v>1.0481634146341463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31576.04</v>
      </c>
      <c r="R49" s="127">
        <f t="shared" si="5"/>
        <v>11398.659999999996</v>
      </c>
      <c r="S49" s="216">
        <f t="shared" si="20"/>
        <v>1.3609908018864936</v>
      </c>
      <c r="T49" s="105">
        <f>E49-жовтень!E37</f>
        <v>4860</v>
      </c>
      <c r="U49" s="144">
        <f>F49-жовтень!F37</f>
        <v>8108.8299999999945</v>
      </c>
      <c r="V49" s="106">
        <f t="shared" si="10"/>
        <v>3248.8299999999945</v>
      </c>
      <c r="W49" s="109">
        <f>U49/T49</f>
        <v>1.668483539094649</v>
      </c>
      <c r="X49" s="363">
        <f t="shared" si="18"/>
        <v>0.3143707719276334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168464.18</v>
      </c>
      <c r="G50" s="103">
        <f>F50-E50</f>
        <v>20264.179999999993</v>
      </c>
      <c r="H50" s="376">
        <f>F50/E50</f>
        <v>1.1367353576248314</v>
      </c>
      <c r="I50" s="104">
        <f t="shared" si="1"/>
        <v>15125.079999999987</v>
      </c>
      <c r="J50" s="109">
        <f>F50/D50</f>
        <v>1.0986381164360557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97003.82</v>
      </c>
      <c r="R50" s="127">
        <f t="shared" si="5"/>
        <v>71460.35999999999</v>
      </c>
      <c r="S50" s="216">
        <f t="shared" si="20"/>
        <v>1.7366757309145142</v>
      </c>
      <c r="T50" s="105">
        <f>E50-жовтень!E38</f>
        <v>13840</v>
      </c>
      <c r="U50" s="144">
        <f>F50-жовтень!F38</f>
        <v>22536.690000000002</v>
      </c>
      <c r="V50" s="106">
        <f t="shared" si="10"/>
        <v>8696.690000000002</v>
      </c>
      <c r="W50" s="109">
        <f>U50/T50</f>
        <v>1.628373554913295</v>
      </c>
      <c r="X50" s="363">
        <f t="shared" si="18"/>
        <v>0.448539007176016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65.14</v>
      </c>
      <c r="G51" s="103">
        <f>F51-E51</f>
        <v>10.14</v>
      </c>
      <c r="H51" s="376">
        <f>F51/E51</f>
        <v>1.1843636363636363</v>
      </c>
      <c r="I51" s="104">
        <f t="shared" si="1"/>
        <v>10.14</v>
      </c>
      <c r="J51" s="109">
        <f>F51/D51</f>
        <v>1.1843636363636363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12.060000000000002</v>
      </c>
      <c r="S51" s="216">
        <f t="shared" si="20"/>
        <v>1.227204220045215</v>
      </c>
      <c r="T51" s="105">
        <f>E51-жовтень!E39</f>
        <v>0</v>
      </c>
      <c r="U51" s="144">
        <f>F51-жовтень!F39</f>
        <v>0</v>
      </c>
      <c r="V51" s="106">
        <f t="shared" si="10"/>
        <v>0</v>
      </c>
      <c r="W51" s="109"/>
      <c r="X51" s="363">
        <f t="shared" si="18"/>
        <v>0.23046627151313803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61869.64999999999</v>
      </c>
      <c r="G53" s="151">
        <f>G54+G55+G56+G57+G58+G60+G62+G63+G64+G65+G66+G71+G72+G76+G59+G61</f>
        <v>-308.25000000000193</v>
      </c>
      <c r="H53" s="205">
        <f aca="true" t="shared" si="21" ref="H53:H72">F53/E53</f>
        <v>0.9950424507743103</v>
      </c>
      <c r="I53" s="153">
        <f>F53-D53</f>
        <v>-1425.350000000013</v>
      </c>
      <c r="J53" s="219">
        <f aca="true" t="shared" si="22" ref="J53:J72">F53/D53</f>
        <v>0.977480843668536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55017.73</v>
      </c>
      <c r="R53" s="151">
        <f t="shared" si="5"/>
        <v>6851.919999999984</v>
      </c>
      <c r="S53" s="205">
        <f>F53/Q53</f>
        <v>1.1245402163993314</v>
      </c>
      <c r="T53" s="151">
        <f>T54+T55+T56+T57+T58+T60+T62+T63+T64+T65+T66+T71+T72+T76+T59+T61</f>
        <v>11963.8</v>
      </c>
      <c r="U53" s="151">
        <f>U54+U55+U56+U57+U58+U60+U62+U63+U64+U65+U66+U71+U72+U76+U59+U61</f>
        <v>5678.829999999999</v>
      </c>
      <c r="V53" s="151">
        <f>V54+V55+V56+V57+V58+V60+V62+V63+V64+V65+V66+V71+V72+V76</f>
        <v>-6273.560000000001</v>
      </c>
      <c r="W53" s="205">
        <f>U53/T53</f>
        <v>0.47466774770557846</v>
      </c>
      <c r="X53" s="363">
        <f t="shared" si="18"/>
        <v>0.20392155833392933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484.83</v>
      </c>
      <c r="R54" s="165">
        <f t="shared" si="5"/>
        <v>2149.13</v>
      </c>
      <c r="S54" s="218">
        <f>F54/Q54</f>
        <v>5.432749623579399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4.380194455170572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27670.12</v>
      </c>
      <c r="R55" s="165">
        <f t="shared" si="5"/>
        <v>-2979.9799999999996</v>
      </c>
      <c r="S55" s="218">
        <f aca="true" t="shared" si="28" ref="S55:S78">F55/Q55</f>
        <v>0.8923033221395498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0.16174145641737414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654.74</v>
      </c>
      <c r="G58" s="150">
        <f t="shared" si="23"/>
        <v>16.74000000000001</v>
      </c>
      <c r="H58" s="380">
        <f t="shared" si="21"/>
        <v>1.0262382445141065</v>
      </c>
      <c r="I58" s="165">
        <f t="shared" si="25"/>
        <v>-5.259999999999991</v>
      </c>
      <c r="J58" s="218">
        <f t="shared" si="22"/>
        <v>0.992030303030303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207.68</v>
      </c>
      <c r="R58" s="165">
        <f t="shared" si="5"/>
        <v>447.06</v>
      </c>
      <c r="S58" s="218">
        <f t="shared" si="28"/>
        <v>3.1526386748844377</v>
      </c>
      <c r="T58" s="157">
        <f>E58-жовтень!E46</f>
        <v>422</v>
      </c>
      <c r="U58" s="160">
        <f>F58-жовтень!F46</f>
        <v>11.659999999999968</v>
      </c>
      <c r="V58" s="161">
        <f t="shared" si="24"/>
        <v>-410.34000000000003</v>
      </c>
      <c r="W58" s="218">
        <f t="shared" si="29"/>
        <v>0.027630331753554428</v>
      </c>
      <c r="X58" s="363">
        <f t="shared" si="18"/>
        <v>0.4148446731422051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v>88.4</v>
      </c>
      <c r="F59" s="156">
        <v>96.82</v>
      </c>
      <c r="G59" s="150">
        <f t="shared" si="23"/>
        <v>8.419999999999987</v>
      </c>
      <c r="H59" s="380">
        <f t="shared" si="21"/>
        <v>1.0952488687782804</v>
      </c>
      <c r="I59" s="165">
        <f t="shared" si="25"/>
        <v>-0.6800000000000068</v>
      </c>
      <c r="J59" s="218">
        <f t="shared" si="22"/>
        <v>0.993025641025641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47.95</v>
      </c>
      <c r="R59" s="165">
        <f t="shared" si="5"/>
        <v>48.86999999999999</v>
      </c>
      <c r="S59" s="218">
        <f t="shared" si="28"/>
        <v>2.019186652763295</v>
      </c>
      <c r="T59" s="157">
        <f>E59-жовтень!E47</f>
        <v>6.800000000000011</v>
      </c>
      <c r="U59" s="160">
        <f>F59-жовтень!F47</f>
        <v>18.389999999999986</v>
      </c>
      <c r="V59" s="161">
        <f t="shared" si="24"/>
        <v>11.589999999999975</v>
      </c>
      <c r="W59" s="218">
        <f t="shared" si="29"/>
        <v>2.704411764705876</v>
      </c>
      <c r="X59" s="363">
        <f t="shared" si="18"/>
        <v>0.8903224638087968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1067.37</v>
      </c>
      <c r="G60" s="150">
        <f t="shared" si="23"/>
        <v>107.36999999999989</v>
      </c>
      <c r="H60" s="380">
        <f t="shared" si="21"/>
        <v>1.1118437499999998</v>
      </c>
      <c r="I60" s="165">
        <f t="shared" si="25"/>
        <v>87.36999999999989</v>
      </c>
      <c r="J60" s="218">
        <f t="shared" si="22"/>
        <v>1.0891530612244897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531.02</v>
      </c>
      <c r="R60" s="165">
        <f t="shared" si="5"/>
        <v>536.3499999999999</v>
      </c>
      <c r="S60" s="218">
        <f t="shared" si="28"/>
        <v>2.0100372867311966</v>
      </c>
      <c r="T60" s="157">
        <f>E60-жовтень!E48</f>
        <v>260</v>
      </c>
      <c r="U60" s="160">
        <f>F60-жовтень!F48</f>
        <v>59.429999999999836</v>
      </c>
      <c r="V60" s="161">
        <f t="shared" si="24"/>
        <v>-200.57000000000016</v>
      </c>
      <c r="W60" s="218">
        <f t="shared" si="29"/>
        <v>0.22857692307692246</v>
      </c>
      <c r="X60" s="363">
        <f t="shared" si="18"/>
        <v>0.7716158948971956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v>19000</v>
      </c>
      <c r="E62" s="150">
        <v>18300</v>
      </c>
      <c r="F62" s="156">
        <v>17904.92</v>
      </c>
      <c r="G62" s="150">
        <f t="shared" si="23"/>
        <v>-395.08000000000175</v>
      </c>
      <c r="H62" s="380">
        <f t="shared" si="21"/>
        <v>0.9784109289617485</v>
      </c>
      <c r="I62" s="165">
        <f t="shared" si="25"/>
        <v>-1095.0800000000017</v>
      </c>
      <c r="J62" s="218">
        <f t="shared" si="22"/>
        <v>0.9423642105263157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8876.24</v>
      </c>
      <c r="R62" s="165">
        <f t="shared" si="5"/>
        <v>9028.679999999998</v>
      </c>
      <c r="S62" s="218">
        <f t="shared" si="28"/>
        <v>2.017173938514506</v>
      </c>
      <c r="T62" s="157">
        <f>E62-жовтень!E50</f>
        <v>8660</v>
      </c>
      <c r="U62" s="160">
        <f>F62-жовтень!F50</f>
        <v>1403.869999999999</v>
      </c>
      <c r="V62" s="161">
        <f t="shared" si="24"/>
        <v>-7256.130000000001</v>
      </c>
      <c r="W62" s="218">
        <f t="shared" si="29"/>
        <v>0.162109699769053</v>
      </c>
      <c r="X62" s="363">
        <f t="shared" si="18"/>
        <v>0.3537902659384502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585.52</v>
      </c>
      <c r="G63" s="150">
        <f t="shared" si="23"/>
        <v>80.51999999999998</v>
      </c>
      <c r="H63" s="380">
        <f t="shared" si="21"/>
        <v>1.1594455445544554</v>
      </c>
      <c r="I63" s="165">
        <f t="shared" si="25"/>
        <v>55.51999999999998</v>
      </c>
      <c r="J63" s="218">
        <f t="shared" si="22"/>
        <v>1.104754716981132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246.53</v>
      </c>
      <c r="R63" s="165">
        <f t="shared" si="5"/>
        <v>338.99</v>
      </c>
      <c r="S63" s="218">
        <f t="shared" si="28"/>
        <v>2.3750456333914736</v>
      </c>
      <c r="T63" s="157">
        <f>E63-жовтень!E51</f>
        <v>245</v>
      </c>
      <c r="U63" s="160">
        <f>F63-жовтень!F51</f>
        <v>54.559999999999945</v>
      </c>
      <c r="V63" s="161">
        <f t="shared" si="24"/>
        <v>-190.44000000000005</v>
      </c>
      <c r="W63" s="218">
        <f t="shared" si="29"/>
        <v>0.2226938775510202</v>
      </c>
      <c r="X63" s="363">
        <f t="shared" si="18"/>
        <v>0.7354477988980475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v>19</v>
      </c>
      <c r="F64" s="156">
        <v>30.88</v>
      </c>
      <c r="G64" s="150">
        <f t="shared" si="23"/>
        <v>11.879999999999999</v>
      </c>
      <c r="H64" s="380">
        <f t="shared" si="21"/>
        <v>1.6252631578947367</v>
      </c>
      <c r="I64" s="165">
        <f t="shared" si="25"/>
        <v>10.879999999999999</v>
      </c>
      <c r="J64" s="218">
        <f t="shared" si="22"/>
        <v>1.544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16.96</v>
      </c>
      <c r="R64" s="165">
        <f t="shared" si="5"/>
        <v>13.919999999999998</v>
      </c>
      <c r="S64" s="218">
        <f t="shared" si="28"/>
        <v>1.820754716981132</v>
      </c>
      <c r="T64" s="157">
        <f>E64-жовтень!E52</f>
        <v>1</v>
      </c>
      <c r="U64" s="160">
        <f>F64-жовтень!F52</f>
        <v>0</v>
      </c>
      <c r="V64" s="161">
        <f t="shared" si="24"/>
        <v>-1</v>
      </c>
      <c r="W64" s="218">
        <f t="shared" si="29"/>
        <v>0</v>
      </c>
      <c r="X64" s="363">
        <f t="shared" si="18"/>
        <v>0.9263003341546562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6193.94</v>
      </c>
      <c r="R65" s="165">
        <f t="shared" si="5"/>
        <v>-268.33999999999924</v>
      </c>
      <c r="S65" s="218">
        <f t="shared" si="28"/>
        <v>0.9566770101098817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0.06433727374565446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760.47</v>
      </c>
      <c r="G66" s="150">
        <f t="shared" si="23"/>
        <v>-224.52999999999997</v>
      </c>
      <c r="H66" s="380">
        <f t="shared" si="21"/>
        <v>0.7720507614213198</v>
      </c>
      <c r="I66" s="165">
        <f t="shared" si="25"/>
        <v>-226.52999999999997</v>
      </c>
      <c r="J66" s="218">
        <f t="shared" si="22"/>
        <v>0.7704863221884499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5010.53</v>
      </c>
      <c r="R66" s="165">
        <f t="shared" si="5"/>
        <v>-4250.0599999999995</v>
      </c>
      <c r="S66" s="218">
        <f t="shared" si="28"/>
        <v>0.1517743631911195</v>
      </c>
      <c r="T66" s="157">
        <f>E66-жовтень!E54</f>
        <v>0</v>
      </c>
      <c r="U66" s="160">
        <f>F66-жовтень!F54</f>
        <v>53.74000000000001</v>
      </c>
      <c r="V66" s="161">
        <f t="shared" si="24"/>
        <v>53.74000000000001</v>
      </c>
      <c r="W66" s="218" t="e">
        <f t="shared" si="29"/>
        <v>#DIV/0!</v>
      </c>
      <c r="X66" s="363">
        <f t="shared" si="18"/>
        <v>-0.03945504622581486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640.2</v>
      </c>
      <c r="G67" s="103">
        <f t="shared" si="23"/>
        <v>-179.79999999999995</v>
      </c>
      <c r="H67" s="376">
        <f t="shared" si="21"/>
        <v>0.7807317073170732</v>
      </c>
      <c r="I67" s="104">
        <f t="shared" si="25"/>
        <v>-179.79999999999995</v>
      </c>
      <c r="J67" s="109">
        <f t="shared" si="22"/>
        <v>0.7807317073170732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702.3</v>
      </c>
      <c r="R67" s="370">
        <f t="shared" si="5"/>
        <v>-62.09999999999991</v>
      </c>
      <c r="S67" s="371">
        <f t="shared" si="28"/>
        <v>0.9115762494660403</v>
      </c>
      <c r="T67" s="105">
        <f>E67-жовтень!E55</f>
        <v>0</v>
      </c>
      <c r="U67" s="144">
        <f>F67-жовтень!F55</f>
        <v>45.04000000000008</v>
      </c>
      <c r="V67" s="106">
        <f t="shared" si="24"/>
        <v>45.04000000000008</v>
      </c>
      <c r="W67" s="109" t="e">
        <f t="shared" si="29"/>
        <v>#DIV/0!</v>
      </c>
      <c r="X67" s="363">
        <f t="shared" si="18"/>
        <v>-0.07021276168085677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120.1</v>
      </c>
      <c r="G70" s="103">
        <f t="shared" si="23"/>
        <v>-44.900000000000006</v>
      </c>
      <c r="H70" s="376">
        <f t="shared" si="21"/>
        <v>0.7278787878787878</v>
      </c>
      <c r="I70" s="104">
        <f t="shared" si="25"/>
        <v>-44.900000000000006</v>
      </c>
      <c r="J70" s="109">
        <f t="shared" si="22"/>
        <v>0.7278787878787878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4307.92</v>
      </c>
      <c r="R70" s="370">
        <f t="shared" si="5"/>
        <v>-4187.82</v>
      </c>
      <c r="S70" s="371">
        <f t="shared" si="28"/>
        <v>0.02787888354472692</v>
      </c>
      <c r="T70" s="105">
        <f>E70-жовтень!E58</f>
        <v>0</v>
      </c>
      <c r="U70" s="144">
        <f>F70-жовтень!F58</f>
        <v>8.699999999999989</v>
      </c>
      <c r="V70" s="106">
        <f t="shared" si="24"/>
        <v>8.699999999999989</v>
      </c>
      <c r="W70" s="109" t="e">
        <f t="shared" si="29"/>
        <v>#DIV/0!</v>
      </c>
      <c r="X70" s="363">
        <f t="shared" si="18"/>
        <v>-0.010264879140963853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F71-серпень!F59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7195.38</v>
      </c>
      <c r="G72" s="150">
        <f t="shared" si="23"/>
        <v>95.38000000000011</v>
      </c>
      <c r="H72" s="380">
        <f t="shared" si="21"/>
        <v>1.0134338028169014</v>
      </c>
      <c r="I72" s="165">
        <f t="shared" si="25"/>
        <v>-154.6199999999999</v>
      </c>
      <c r="J72" s="218">
        <f t="shared" si="22"/>
        <v>0.9789632653061224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5538.46</v>
      </c>
      <c r="R72" s="165">
        <f t="shared" si="5"/>
        <v>1656.92</v>
      </c>
      <c r="S72" s="218">
        <f t="shared" si="28"/>
        <v>1.2991661942128316</v>
      </c>
      <c r="T72" s="157">
        <f>E72-жовтень!E60</f>
        <v>350</v>
      </c>
      <c r="U72" s="160">
        <f>F72-жовтень!F60</f>
        <v>395.46000000000004</v>
      </c>
      <c r="V72" s="161">
        <f t="shared" si="24"/>
        <v>45.460000000000036</v>
      </c>
      <c r="W72" s="218">
        <f t="shared" si="29"/>
        <v>1.1298857142857144</v>
      </c>
      <c r="X72" s="363">
        <f t="shared" si="18"/>
        <v>0.1727570333646684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1919.07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1136.87</v>
      </c>
      <c r="R74" s="254"/>
      <c r="S74" s="305">
        <f t="shared" si="28"/>
        <v>1.6880294140930803</v>
      </c>
      <c r="T74" s="157"/>
      <c r="U74" s="179">
        <f>F74-жовтень!F62</f>
        <v>145.8599999999999</v>
      </c>
      <c r="V74" s="166">
        <f t="shared" si="24"/>
        <v>145.8599999999999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30.75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1.02</v>
      </c>
      <c r="R78" s="165">
        <f t="shared" si="5"/>
        <v>-6.02</v>
      </c>
      <c r="S78" s="218">
        <f t="shared" si="28"/>
        <v>-4.901960784313726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-4.901960784313726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1227674.6699999997</v>
      </c>
      <c r="G79" s="151">
        <f>F79-E79</f>
        <v>-17082.630000000354</v>
      </c>
      <c r="H79" s="377">
        <f>F79/E79</f>
        <v>0.9862763367605875</v>
      </c>
      <c r="I79" s="153">
        <f>F79-D79</f>
        <v>-129816.4300000004</v>
      </c>
      <c r="J79" s="219">
        <f>F79/D79</f>
        <v>0.9043703269951454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803163.42</v>
      </c>
      <c r="R79" s="153">
        <f>F79-Q79</f>
        <v>424511.24999999965</v>
      </c>
      <c r="S79" s="219">
        <f>F79/Q79</f>
        <v>1.5285490342675214</v>
      </c>
      <c r="T79" s="151">
        <f>T8+T53+T77+T78</f>
        <v>129986</v>
      </c>
      <c r="U79" s="151">
        <f>U8+U53+U77+U78</f>
        <v>95630.51999999999</v>
      </c>
      <c r="V79" s="194">
        <f>U79-T79</f>
        <v>-34355.48000000001</v>
      </c>
      <c r="W79" s="219">
        <f>U79/T79</f>
        <v>0.7356986136968596</v>
      </c>
      <c r="X79" s="363">
        <f t="shared" si="18"/>
        <v>0.24008055913103044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E84-квітень!E72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10.18</v>
      </c>
      <c r="R86" s="187">
        <f aca="true" t="shared" si="30" ref="R86:R98">F86-Q86</f>
        <v>-12.81</v>
      </c>
      <c r="S86" s="214">
        <f aca="true" t="shared" si="31" ref="S86:S101">F86/Q86</f>
        <v>-0.25834970530451873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-0.25834970530451873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938.05</v>
      </c>
      <c r="G88" s="162">
        <f t="shared" si="32"/>
        <v>-54905.46</v>
      </c>
      <c r="H88" s="380">
        <f>F88/E88</f>
        <v>0.016797833803784898</v>
      </c>
      <c r="I88" s="167">
        <f>F88-D88</f>
        <v>-73520.69</v>
      </c>
      <c r="J88" s="209">
        <f>F88/D88</f>
        <v>0.012598252401262765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2052.2</v>
      </c>
      <c r="R88" s="167">
        <f t="shared" si="30"/>
        <v>-1114.1499999999999</v>
      </c>
      <c r="S88" s="209">
        <f t="shared" si="31"/>
        <v>0.4570948250657831</v>
      </c>
      <c r="T88" s="157">
        <f>E88-жовтень!E76</f>
        <v>-2805.5999999999985</v>
      </c>
      <c r="U88" s="160">
        <f>F88-жовтень!F76</f>
        <v>0.01999999999998181</v>
      </c>
      <c r="V88" s="167">
        <f t="shared" si="35"/>
        <v>2805.6199999999985</v>
      </c>
      <c r="W88" s="209">
        <f>U88/T88</f>
        <v>-7.12859994296472E-06</v>
      </c>
      <c r="X88" s="363">
        <f t="shared" si="18"/>
        <v>-15.663039663209796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7824.49</v>
      </c>
      <c r="G89" s="162">
        <f t="shared" si="32"/>
        <v>-25805.510000000002</v>
      </c>
      <c r="H89" s="380">
        <f>F89/E89</f>
        <v>0.23266399048468628</v>
      </c>
      <c r="I89" s="167">
        <f aca="true" t="shared" si="36" ref="I89:I98">F89-D89</f>
        <v>-46175.51</v>
      </c>
      <c r="J89" s="209">
        <f>F89/D89</f>
        <v>0.14489796296296295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7241.5</v>
      </c>
      <c r="R89" s="167">
        <f t="shared" si="30"/>
        <v>582.9899999999998</v>
      </c>
      <c r="S89" s="209">
        <f t="shared" si="31"/>
        <v>1.0805068010771248</v>
      </c>
      <c r="T89" s="157">
        <f>E89-жовтень!E77</f>
        <v>3600</v>
      </c>
      <c r="U89" s="160">
        <f>F89-жовтень!F77</f>
        <v>241.28999999999996</v>
      </c>
      <c r="V89" s="167">
        <f t="shared" si="35"/>
        <v>-3358.71</v>
      </c>
      <c r="W89" s="209">
        <f>U89/T89</f>
        <v>0.06702499999999999</v>
      </c>
      <c r="X89" s="363">
        <f t="shared" si="18"/>
        <v>-4.094003560879875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15539.49</v>
      </c>
      <c r="G90" s="162">
        <f t="shared" si="32"/>
        <v>-39760.51</v>
      </c>
      <c r="H90" s="380">
        <f>F90/E90</f>
        <v>0.2810034358047016</v>
      </c>
      <c r="I90" s="167">
        <f t="shared" si="36"/>
        <v>-63460.51</v>
      </c>
      <c r="J90" s="209">
        <f>F90/D90</f>
        <v>0.19670240506329115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12246.75</v>
      </c>
      <c r="R90" s="167">
        <f t="shared" si="30"/>
        <v>3292.74</v>
      </c>
      <c r="S90" s="209">
        <f t="shared" si="31"/>
        <v>1.2688664339518647</v>
      </c>
      <c r="T90" s="157">
        <f>E90-жовтень!E78</f>
        <v>23700</v>
      </c>
      <c r="U90" s="160">
        <f>F90-жовтень!F78</f>
        <v>650.1800000000003</v>
      </c>
      <c r="V90" s="167">
        <f t="shared" si="35"/>
        <v>-23049.82</v>
      </c>
      <c r="W90" s="209">
        <f>U90/T90</f>
        <v>0.027433755274261614</v>
      </c>
      <c r="X90" s="363">
        <f t="shared" si="18"/>
        <v>-5.004365368315868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13</v>
      </c>
      <c r="G91" s="162">
        <f t="shared" si="32"/>
        <v>2</v>
      </c>
      <c r="H91" s="380">
        <f>F91/E91</f>
        <v>1.1818181818181819</v>
      </c>
      <c r="I91" s="167">
        <f t="shared" si="36"/>
        <v>1</v>
      </c>
      <c r="J91" s="209">
        <f>F91/D91</f>
        <v>1.0833333333333333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11</v>
      </c>
      <c r="R91" s="167">
        <f t="shared" si="30"/>
        <v>2</v>
      </c>
      <c r="S91" s="209">
        <f t="shared" si="31"/>
        <v>1.1818181818181819</v>
      </c>
      <c r="T91" s="157">
        <f>E91-жовтень!E79</f>
        <v>1</v>
      </c>
      <c r="U91" s="160">
        <f>F91-жовтень!F79</f>
        <v>1</v>
      </c>
      <c r="V91" s="167">
        <f t="shared" si="35"/>
        <v>0</v>
      </c>
      <c r="W91" s="209">
        <f>U91/T91</f>
        <v>1</v>
      </c>
      <c r="X91" s="363">
        <f t="shared" si="18"/>
        <v>0.25874125874125875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24315.03</v>
      </c>
      <c r="G92" s="185">
        <f t="shared" si="32"/>
        <v>-120469.48000000001</v>
      </c>
      <c r="H92" s="383">
        <f>F92/E92</f>
        <v>0.16793944324568974</v>
      </c>
      <c r="I92" s="187">
        <f t="shared" si="36"/>
        <v>-183155.71</v>
      </c>
      <c r="J92" s="214">
        <f>F92/D92</f>
        <v>0.11719739371441004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21551.45</v>
      </c>
      <c r="R92" s="167">
        <f t="shared" si="30"/>
        <v>2763.579999999998</v>
      </c>
      <c r="S92" s="209">
        <f t="shared" si="31"/>
        <v>1.1282317431077722</v>
      </c>
      <c r="T92" s="185">
        <f>T88+T89+T90+T91</f>
        <v>24495.4</v>
      </c>
      <c r="U92" s="189">
        <f>U88+U89+U90+U91</f>
        <v>892.4900000000002</v>
      </c>
      <c r="V92" s="187">
        <f t="shared" si="35"/>
        <v>-23602.91</v>
      </c>
      <c r="W92" s="214">
        <f>U92/T92</f>
        <v>0.03643500412322314</v>
      </c>
      <c r="X92" s="363">
        <f t="shared" si="18"/>
        <v>-6.372260467029623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35.95</v>
      </c>
      <c r="R93" s="167">
        <f t="shared" si="30"/>
        <v>13.219999999999999</v>
      </c>
      <c r="S93" s="209">
        <f t="shared" si="31"/>
        <v>1.3677329624478443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0.7962227467027377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8032.72</v>
      </c>
      <c r="G95" s="162">
        <f t="shared" si="32"/>
        <v>-326.77999999999975</v>
      </c>
      <c r="H95" s="380">
        <f>F95/E95</f>
        <v>0.9609091452838089</v>
      </c>
      <c r="I95" s="167">
        <f t="shared" si="36"/>
        <v>-327.27999999999975</v>
      </c>
      <c r="J95" s="209">
        <f>F95/D95</f>
        <v>0.9608516746411484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6836.07</v>
      </c>
      <c r="R95" s="167">
        <f t="shared" si="30"/>
        <v>1196.6500000000005</v>
      </c>
      <c r="S95" s="209">
        <f t="shared" si="31"/>
        <v>1.1750494070423505</v>
      </c>
      <c r="T95" s="157">
        <f>E95-жовтень!E83</f>
        <v>1959.5</v>
      </c>
      <c r="U95" s="160">
        <f>F95-жовтень!F83</f>
        <v>1239.79</v>
      </c>
      <c r="V95" s="167">
        <f t="shared" si="35"/>
        <v>-719.71</v>
      </c>
      <c r="W95" s="209">
        <f>U95/T95</f>
        <v>0.6327073232967594</v>
      </c>
      <c r="X95" s="363">
        <f t="shared" si="18"/>
        <v>0.17417304161233282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1.34</v>
      </c>
      <c r="R96" s="167">
        <f t="shared" si="30"/>
        <v>-1.24</v>
      </c>
      <c r="S96" s="209">
        <f t="shared" si="31"/>
        <v>0.07462686567164178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0.07462686567164178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8081.990000000001</v>
      </c>
      <c r="G97" s="185">
        <f t="shared" si="32"/>
        <v>-311.5099999999993</v>
      </c>
      <c r="H97" s="383">
        <f>F97/E97</f>
        <v>0.9628867576100555</v>
      </c>
      <c r="I97" s="187">
        <f t="shared" si="36"/>
        <v>-318.0099999999993</v>
      </c>
      <c r="J97" s="214">
        <f>F97/D97</f>
        <v>0.9621416666666668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6873.35</v>
      </c>
      <c r="R97" s="167">
        <f t="shared" si="30"/>
        <v>1208.6400000000003</v>
      </c>
      <c r="S97" s="209">
        <f t="shared" si="31"/>
        <v>1.1758443844704547</v>
      </c>
      <c r="T97" s="185">
        <f>T93+T96+T94+T95</f>
        <v>1974.5</v>
      </c>
      <c r="U97" s="189">
        <f>U93+U96+U94+U95</f>
        <v>1250.84</v>
      </c>
      <c r="V97" s="187">
        <f t="shared" si="35"/>
        <v>-723.6600000000001</v>
      </c>
      <c r="W97" s="214">
        <f>U97/T97</f>
        <v>0.6334970878703469</v>
      </c>
      <c r="X97" s="363">
        <f t="shared" si="18"/>
        <v>0.17871114254100184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27.25</v>
      </c>
      <c r="G98" s="162">
        <f t="shared" si="32"/>
        <v>-10.75</v>
      </c>
      <c r="H98" s="380">
        <f>F98/E98</f>
        <v>0.7171052631578947</v>
      </c>
      <c r="I98" s="167">
        <f t="shared" si="36"/>
        <v>-10.75</v>
      </c>
      <c r="J98" s="209">
        <f>F98/D98</f>
        <v>0.7171052631578947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27.47</v>
      </c>
      <c r="R98" s="167">
        <f t="shared" si="30"/>
        <v>-0.21999999999999886</v>
      </c>
      <c r="S98" s="209">
        <f t="shared" si="31"/>
        <v>0.9919912631962141</v>
      </c>
      <c r="T98" s="157">
        <f>E98-жовтень!E86</f>
        <v>2.700000000000003</v>
      </c>
      <c r="U98" s="160">
        <f>F98-жовтень!F86</f>
        <v>0</v>
      </c>
      <c r="V98" s="167">
        <f t="shared" si="35"/>
        <v>-2.700000000000003</v>
      </c>
      <c r="W98" s="209">
        <f>U98/T98</f>
        <v>0</v>
      </c>
      <c r="X98" s="363">
        <f t="shared" si="18"/>
        <v>-0.0835819040837179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32457.21</v>
      </c>
      <c r="G100" s="309">
        <f>F100-E100</f>
        <v>-120758.80000000002</v>
      </c>
      <c r="H100" s="384">
        <f>F100/E100</f>
        <v>0.21183954601089008</v>
      </c>
      <c r="I100" s="301">
        <f>F100-D100</f>
        <v>-183451.53</v>
      </c>
      <c r="J100" s="302">
        <f>F100/D100</f>
        <v>0.15032837484948502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28442.09</v>
      </c>
      <c r="R100" s="301">
        <f>F100-Q100</f>
        <v>4015.119999999999</v>
      </c>
      <c r="S100" s="302">
        <f t="shared" si="31"/>
        <v>1.1411682474811098</v>
      </c>
      <c r="T100" s="308">
        <f>T86+T87+T92+T97+T98</f>
        <v>26472.600000000002</v>
      </c>
      <c r="U100" s="308">
        <f>U86+U87+U92+U97+U98</f>
        <v>2143.33</v>
      </c>
      <c r="V100" s="301">
        <f>U100-T100</f>
        <v>-24329.270000000004</v>
      </c>
      <c r="W100" s="302">
        <f>U100/T100</f>
        <v>0.08096409117351525</v>
      </c>
      <c r="X100" s="363">
        <f aca="true" t="shared" si="37" ref="X100:X161">S100-P100</f>
        <v>-4.837985593879722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1260131.8799999997</v>
      </c>
      <c r="G101" s="309">
        <f>F101-E101</f>
        <v>-137841.4300000004</v>
      </c>
      <c r="H101" s="384">
        <f>F101/E101</f>
        <v>0.9013990975264039</v>
      </c>
      <c r="I101" s="301">
        <f>F101-D101</f>
        <v>-313267.9600000004</v>
      </c>
      <c r="J101" s="302">
        <f>F101/D101</f>
        <v>0.800897424776654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831605.51</v>
      </c>
      <c r="R101" s="301">
        <f>R79+R100</f>
        <v>428526.36999999965</v>
      </c>
      <c r="S101" s="302">
        <f t="shared" si="31"/>
        <v>1.5153000609627991</v>
      </c>
      <c r="T101" s="309">
        <f>T79+T100</f>
        <v>156458.6</v>
      </c>
      <c r="U101" s="309">
        <f>U79+U100</f>
        <v>97773.84999999999</v>
      </c>
      <c r="V101" s="301">
        <f>U101-T101</f>
        <v>-58684.750000000015</v>
      </c>
      <c r="W101" s="302">
        <f>U101/T101</f>
        <v>0.6249183490073411</v>
      </c>
      <c r="X101" s="363">
        <f t="shared" si="37"/>
        <v>0.07138975101999523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6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5725.913333333335</v>
      </c>
      <c r="D104" s="4" t="s">
        <v>24</v>
      </c>
      <c r="G104" s="424"/>
      <c r="H104" s="424"/>
      <c r="I104" s="424"/>
      <c r="J104" s="424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43060</v>
      </c>
      <c r="D105" s="29">
        <v>4800.3</v>
      </c>
      <c r="G105" s="4" t="s">
        <v>58</v>
      </c>
      <c r="U105" s="430"/>
      <c r="V105" s="430"/>
      <c r="X105" s="363">
        <f t="shared" si="37"/>
        <v>0</v>
      </c>
    </row>
    <row r="106" spans="3:24" ht="15">
      <c r="C106" s="81">
        <v>43060</v>
      </c>
      <c r="D106" s="29">
        <v>3905.2</v>
      </c>
      <c r="G106" s="427"/>
      <c r="H106" s="427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30"/>
      <c r="V106" s="430"/>
      <c r="X106" s="363">
        <f t="shared" si="37"/>
        <v>0</v>
      </c>
    </row>
    <row r="107" spans="3:24" ht="15.75" customHeight="1">
      <c r="C107" s="81">
        <v>43059</v>
      </c>
      <c r="D107" s="29">
        <v>6328.9</v>
      </c>
      <c r="G107" s="427"/>
      <c r="H107" s="427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30"/>
      <c r="V107" s="430"/>
      <c r="X107" s="363">
        <f t="shared" si="37"/>
        <v>0</v>
      </c>
    </row>
    <row r="108" spans="3:24" ht="15.75" customHeight="1">
      <c r="C108" s="81"/>
      <c r="F108" s="68"/>
      <c r="G108" s="421"/>
      <c r="H108" s="421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25" t="s">
        <v>56</v>
      </c>
      <c r="C109" s="426"/>
      <c r="D109" s="133">
        <v>3.3853</v>
      </c>
      <c r="E109" s="69"/>
      <c r="F109" s="125" t="s">
        <v>107</v>
      </c>
      <c r="G109" s="427"/>
      <c r="H109" s="427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27"/>
      <c r="H110" s="427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28" t="s">
        <v>59</v>
      </c>
      <c r="C111" s="429"/>
      <c r="D111" s="80">
        <v>0</v>
      </c>
      <c r="E111" s="51" t="s">
        <v>24</v>
      </c>
      <c r="F111" s="68"/>
      <c r="G111" s="427"/>
      <c r="H111" s="427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1683.77</v>
      </c>
      <c r="G112" s="68">
        <f>G60+G63+G64</f>
        <v>199.76999999999987</v>
      </c>
      <c r="H112" s="69"/>
      <c r="I112" s="69"/>
      <c r="T112" s="29">
        <f>T60+T63+T64</f>
        <v>506</v>
      </c>
      <c r="U112" s="202">
        <f>U60+U63+U64</f>
        <v>113.98999999999978</v>
      </c>
      <c r="V112" s="29">
        <f>V60+V63+V64</f>
        <v>-392.0100000000002</v>
      </c>
      <c r="X112" s="363">
        <f t="shared" si="37"/>
        <v>0</v>
      </c>
    </row>
    <row r="113" spans="4:24" ht="15" hidden="1">
      <c r="D113" s="78"/>
      <c r="I113" s="29"/>
      <c r="U113" s="420"/>
      <c r="V113" s="420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1168458.4799999997</v>
      </c>
      <c r="G114" s="29">
        <f>F114-E114</f>
        <v>-14716.420000000391</v>
      </c>
      <c r="H114" s="230">
        <f>F114/E114</f>
        <v>0.9875619234316073</v>
      </c>
      <c r="I114" s="29">
        <f>F114-D114</f>
        <v>-126333.12000000034</v>
      </c>
      <c r="J114" s="230">
        <f>F114/D114</f>
        <v>0.9024297655313794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90912.24999999999</v>
      </c>
      <c r="V114" s="29">
        <f>U114-T114</f>
        <v>-27222.95000000001</v>
      </c>
      <c r="W114" s="230">
        <f>U114/T114</f>
        <v>0.7695610622405514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59192.31999999999</v>
      </c>
      <c r="G115" s="29">
        <f>G55+G56+G58+G60+G62+G63+G64+G65+G66+G72+G76+G59</f>
        <v>-2362.080000000002</v>
      </c>
      <c r="H115" s="230">
        <f>F115/E115</f>
        <v>0.9615480332816758</v>
      </c>
      <c r="I115" s="29">
        <f>I55+I56+I58+I60+I62+I63+I64+I65+I66+I72+I76+I59</f>
        <v>-3479.180000000002</v>
      </c>
      <c r="J115" s="230">
        <f>F115/D115</f>
        <v>0.9444101058610482</v>
      </c>
      <c r="K115" s="230"/>
      <c r="L115" s="230"/>
      <c r="M115" s="230"/>
      <c r="N115" s="230"/>
      <c r="O115" s="230"/>
      <c r="Q115" s="29">
        <f>Q55+Q56+Q58+Q60+Q62+Q63+Q64+Q65+Q66+Q72+Q76+Q59</f>
        <v>54530.34</v>
      </c>
      <c r="R115" s="29">
        <f>R55+R56+R58+R60+R62+R63+R64+R65+R66+R72+R76+R59</f>
        <v>4666.98</v>
      </c>
      <c r="S115" s="29">
        <f>S55+S56+S58+S60+S62+S63+S64+S65+S66+S72+S76+S59</f>
        <v>22.070291060325626</v>
      </c>
      <c r="T115" s="29">
        <f>T55+T56+T58+T60+T62+T63+T64+T65+T66+T72+T76+T59+T78</f>
        <v>11827.8</v>
      </c>
      <c r="U115" s="229">
        <f>U55+U56+U58+U60+U62+U63+U64+U65+U66+U72+U76+U59+U78</f>
        <v>4718.269999999999</v>
      </c>
      <c r="V115" s="29">
        <f>V55+V56+V58+V60+V62+V63+V64+V65+V66+V72+V76+V59</f>
        <v>-7109.560000000001</v>
      </c>
      <c r="W115" s="230">
        <f>U115/T115</f>
        <v>0.3989135764892879</v>
      </c>
      <c r="X115" s="363">
        <f t="shared" si="37"/>
        <v>22.070291060325626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52711.53</v>
      </c>
      <c r="G123" s="192">
        <f>F123-E123</f>
        <v>-118606.54000000001</v>
      </c>
      <c r="H123" s="193">
        <f>F123/E123*100</f>
        <v>30.76822544171785</v>
      </c>
      <c r="I123" s="194">
        <f>F123-D123</f>
        <v>-235605.42999999996</v>
      </c>
      <c r="J123" s="194">
        <f>F123/D123*100</f>
        <v>18.282493683340725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49671.659999999996</v>
      </c>
      <c r="S123" s="269">
        <f>F123/Q123</f>
        <v>17.340060594696485</v>
      </c>
      <c r="T123" s="272"/>
      <c r="U123" s="272"/>
      <c r="V123" s="273"/>
      <c r="W123" s="273"/>
      <c r="X123" s="363">
        <f t="shared" si="37"/>
        <v>17.340060594696485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1280386.1999999997</v>
      </c>
      <c r="G124" s="192">
        <f>F124-E124</f>
        <v>-135689.1700000004</v>
      </c>
      <c r="H124" s="193">
        <f>F124/E124*100</f>
        <v>90.4179415252452</v>
      </c>
      <c r="I124" s="194">
        <f>F124-D124</f>
        <v>-365421.86000000034</v>
      </c>
      <c r="J124" s="194">
        <f>F124/D124*100</f>
        <v>77.79681185909368</v>
      </c>
      <c r="K124" s="194"/>
      <c r="L124" s="194"/>
      <c r="M124" s="194"/>
      <c r="N124" s="194"/>
      <c r="O124" s="194"/>
      <c r="P124" s="221"/>
      <c r="Q124" s="194">
        <f>Q101+Q123</f>
        <v>834645.38</v>
      </c>
      <c r="R124" s="194">
        <f>F124-Q124</f>
        <v>445740.8199999997</v>
      </c>
      <c r="S124" s="269">
        <f>F124/Q124</f>
        <v>1.5340481486880089</v>
      </c>
      <c r="T124" s="274"/>
      <c r="U124" s="274"/>
      <c r="V124" s="273"/>
      <c r="W124" s="273"/>
      <c r="X124" s="363">
        <f t="shared" si="37"/>
        <v>1.5340481486880089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  <mergeCell ref="U113:V113"/>
    <mergeCell ref="G108:H108"/>
    <mergeCell ref="F4:F5"/>
    <mergeCell ref="G4:G5"/>
    <mergeCell ref="H4:H5"/>
    <mergeCell ref="I4:I5"/>
    <mergeCell ref="J4:J5"/>
    <mergeCell ref="G104:J104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8" sqref="C18:D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96" t="s">
        <v>151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144</v>
      </c>
      <c r="O3" s="409" t="s">
        <v>148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149</v>
      </c>
      <c r="F4" s="422" t="s">
        <v>33</v>
      </c>
      <c r="G4" s="410" t="s">
        <v>145</v>
      </c>
      <c r="H4" s="407" t="s">
        <v>146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152</v>
      </c>
      <c r="P4" s="410" t="s">
        <v>49</v>
      </c>
      <c r="Q4" s="412" t="s">
        <v>48</v>
      </c>
      <c r="R4" s="91" t="s">
        <v>64</v>
      </c>
      <c r="S4" s="92" t="s">
        <v>63</v>
      </c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147</v>
      </c>
      <c r="L5" s="414"/>
      <c r="M5" s="415"/>
      <c r="N5" s="408"/>
      <c r="O5" s="395"/>
      <c r="P5" s="411"/>
      <c r="Q5" s="412"/>
      <c r="R5" s="413" t="s">
        <v>102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24"/>
      <c r="H89" s="424"/>
      <c r="I89" s="424"/>
      <c r="J89" s="42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30"/>
      <c r="P90" s="430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27"/>
      <c r="H91" s="427"/>
      <c r="I91" s="118"/>
      <c r="J91" s="436"/>
      <c r="K91" s="436"/>
      <c r="L91" s="436"/>
      <c r="M91" s="436"/>
      <c r="N91" s="436"/>
      <c r="O91" s="430"/>
      <c r="P91" s="430"/>
    </row>
    <row r="92" spans="3:16" ht="15.75" customHeight="1">
      <c r="C92" s="81">
        <v>42790</v>
      </c>
      <c r="D92" s="29">
        <v>4206.9</v>
      </c>
      <c r="F92" s="68"/>
      <c r="G92" s="427"/>
      <c r="H92" s="427"/>
      <c r="I92" s="118"/>
      <c r="J92" s="437"/>
      <c r="K92" s="437"/>
      <c r="L92" s="437"/>
      <c r="M92" s="437"/>
      <c r="N92" s="437"/>
      <c r="O92" s="430"/>
      <c r="P92" s="430"/>
    </row>
    <row r="93" spans="3:14" ht="15.75" customHeight="1">
      <c r="C93" s="81"/>
      <c r="F93" s="68"/>
      <c r="G93" s="421"/>
      <c r="H93" s="421"/>
      <c r="I93" s="124"/>
      <c r="J93" s="436"/>
      <c r="K93" s="436"/>
      <c r="L93" s="436"/>
      <c r="M93" s="436"/>
      <c r="N93" s="436"/>
    </row>
    <row r="94" spans="2:14" ht="18.75" customHeight="1">
      <c r="B94" s="425" t="s">
        <v>56</v>
      </c>
      <c r="C94" s="426"/>
      <c r="D94" s="133">
        <v>7713.34596</v>
      </c>
      <c r="E94" s="69"/>
      <c r="F94" s="125" t="s">
        <v>107</v>
      </c>
      <c r="G94" s="427"/>
      <c r="H94" s="427"/>
      <c r="I94" s="126"/>
      <c r="J94" s="436"/>
      <c r="K94" s="436"/>
      <c r="L94" s="436"/>
      <c r="M94" s="436"/>
      <c r="N94" s="436"/>
    </row>
    <row r="95" spans="6:13" ht="9.75" customHeight="1">
      <c r="F95" s="68"/>
      <c r="G95" s="427"/>
      <c r="H95" s="427"/>
      <c r="I95" s="68"/>
      <c r="J95" s="69"/>
      <c r="K95" s="69"/>
      <c r="L95" s="69"/>
      <c r="M95" s="69"/>
    </row>
    <row r="96" spans="2:13" ht="22.5" customHeight="1" hidden="1">
      <c r="B96" s="428" t="s">
        <v>59</v>
      </c>
      <c r="C96" s="429"/>
      <c r="D96" s="80">
        <v>0</v>
      </c>
      <c r="E96" s="51" t="s">
        <v>24</v>
      </c>
      <c r="F96" s="68"/>
      <c r="G96" s="427"/>
      <c r="H96" s="42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20"/>
      <c r="P98" s="42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9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7" sqref="E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96" t="s">
        <v>143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8"/>
      <c r="B3" s="400"/>
      <c r="C3" s="401" t="s">
        <v>0</v>
      </c>
      <c r="D3" s="402" t="s">
        <v>134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123</v>
      </c>
      <c r="O3" s="409" t="s">
        <v>118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135</v>
      </c>
      <c r="F4" s="422" t="s">
        <v>33</v>
      </c>
      <c r="G4" s="410" t="s">
        <v>136</v>
      </c>
      <c r="H4" s="407" t="s">
        <v>137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124</v>
      </c>
      <c r="P4" s="410" t="s">
        <v>49</v>
      </c>
      <c r="Q4" s="412" t="s">
        <v>48</v>
      </c>
      <c r="R4" s="91" t="s">
        <v>64</v>
      </c>
      <c r="S4" s="92" t="s">
        <v>63</v>
      </c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142</v>
      </c>
      <c r="L5" s="414"/>
      <c r="M5" s="415"/>
      <c r="N5" s="408"/>
      <c r="O5" s="395"/>
      <c r="P5" s="411"/>
      <c r="Q5" s="412"/>
      <c r="R5" s="413" t="s">
        <v>102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24"/>
      <c r="H89" s="424"/>
      <c r="I89" s="424"/>
      <c r="J89" s="42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30"/>
      <c r="P90" s="430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27"/>
      <c r="H91" s="427"/>
      <c r="I91" s="118"/>
      <c r="J91" s="436"/>
      <c r="K91" s="436"/>
      <c r="L91" s="436"/>
      <c r="M91" s="436"/>
      <c r="N91" s="436"/>
      <c r="O91" s="430"/>
      <c r="P91" s="430"/>
    </row>
    <row r="92" spans="3:16" ht="15.75" customHeight="1">
      <c r="C92" s="81">
        <v>42762</v>
      </c>
      <c r="D92" s="29">
        <v>8862.4</v>
      </c>
      <c r="F92" s="68"/>
      <c r="G92" s="427"/>
      <c r="H92" s="427"/>
      <c r="I92" s="118"/>
      <c r="J92" s="437"/>
      <c r="K92" s="437"/>
      <c r="L92" s="437"/>
      <c r="M92" s="437"/>
      <c r="N92" s="437"/>
      <c r="O92" s="430"/>
      <c r="P92" s="430"/>
    </row>
    <row r="93" spans="3:14" ht="15.75" customHeight="1">
      <c r="C93" s="81"/>
      <c r="F93" s="68"/>
      <c r="G93" s="421"/>
      <c r="H93" s="421"/>
      <c r="I93" s="124"/>
      <c r="J93" s="436"/>
      <c r="K93" s="436"/>
      <c r="L93" s="436"/>
      <c r="M93" s="436"/>
      <c r="N93" s="436"/>
    </row>
    <row r="94" spans="2:14" ht="18.75" customHeight="1">
      <c r="B94" s="425" t="s">
        <v>56</v>
      </c>
      <c r="C94" s="426"/>
      <c r="D94" s="133">
        <f>9505303.41/1000</f>
        <v>9505.30341</v>
      </c>
      <c r="E94" s="69"/>
      <c r="F94" s="125" t="s">
        <v>107</v>
      </c>
      <c r="G94" s="427"/>
      <c r="H94" s="427"/>
      <c r="I94" s="126"/>
      <c r="J94" s="436"/>
      <c r="K94" s="436"/>
      <c r="L94" s="436"/>
      <c r="M94" s="436"/>
      <c r="N94" s="436"/>
    </row>
    <row r="95" spans="6:13" ht="9.75" customHeight="1">
      <c r="F95" s="68"/>
      <c r="G95" s="427"/>
      <c r="H95" s="427"/>
      <c r="I95" s="68"/>
      <c r="J95" s="69"/>
      <c r="K95" s="69"/>
      <c r="L95" s="69"/>
      <c r="M95" s="69"/>
    </row>
    <row r="96" spans="2:13" ht="22.5" customHeight="1" hidden="1">
      <c r="B96" s="428" t="s">
        <v>59</v>
      </c>
      <c r="C96" s="429"/>
      <c r="D96" s="80">
        <v>0</v>
      </c>
      <c r="E96" s="51" t="s">
        <v>24</v>
      </c>
      <c r="F96" s="68"/>
      <c r="G96" s="427"/>
      <c r="H96" s="42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20"/>
      <c r="P98" s="420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96" t="s">
        <v>132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</row>
    <row r="2" spans="2:19" s="1" customFormat="1" ht="15.75" customHeight="1">
      <c r="B2" s="397"/>
      <c r="C2" s="397"/>
      <c r="D2" s="397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8"/>
      <c r="B3" s="400"/>
      <c r="C3" s="401" t="s">
        <v>0</v>
      </c>
      <c r="D3" s="402" t="s">
        <v>126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129</v>
      </c>
      <c r="O3" s="409" t="s">
        <v>125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127</v>
      </c>
      <c r="F4" s="438" t="s">
        <v>33</v>
      </c>
      <c r="G4" s="410" t="s">
        <v>128</v>
      </c>
      <c r="H4" s="407" t="s">
        <v>122</v>
      </c>
      <c r="I4" s="410" t="s">
        <v>103</v>
      </c>
      <c r="J4" s="407" t="s">
        <v>104</v>
      </c>
      <c r="K4" s="85" t="s">
        <v>114</v>
      </c>
      <c r="L4" s="204" t="s">
        <v>113</v>
      </c>
      <c r="M4" s="90" t="s">
        <v>63</v>
      </c>
      <c r="N4" s="407"/>
      <c r="O4" s="394" t="s">
        <v>133</v>
      </c>
      <c r="P4" s="410" t="s">
        <v>49</v>
      </c>
      <c r="Q4" s="412" t="s">
        <v>48</v>
      </c>
      <c r="R4" s="91" t="s">
        <v>64</v>
      </c>
      <c r="S4" s="92" t="s">
        <v>63</v>
      </c>
    </row>
    <row r="5" spans="1:19" ht="67.5" customHeight="1">
      <c r="A5" s="399"/>
      <c r="B5" s="400"/>
      <c r="C5" s="401"/>
      <c r="D5" s="402"/>
      <c r="E5" s="393"/>
      <c r="F5" s="439"/>
      <c r="G5" s="411"/>
      <c r="H5" s="408"/>
      <c r="I5" s="411"/>
      <c r="J5" s="408"/>
      <c r="K5" s="413" t="s">
        <v>130</v>
      </c>
      <c r="L5" s="414"/>
      <c r="M5" s="415"/>
      <c r="N5" s="408"/>
      <c r="O5" s="395"/>
      <c r="P5" s="411"/>
      <c r="Q5" s="412"/>
      <c r="R5" s="413" t="s">
        <v>102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24"/>
      <c r="H89" s="424"/>
      <c r="I89" s="424"/>
      <c r="J89" s="42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30"/>
      <c r="P90" s="430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27"/>
      <c r="H91" s="427"/>
      <c r="I91" s="118"/>
      <c r="J91" s="436"/>
      <c r="K91" s="436"/>
      <c r="L91" s="436"/>
      <c r="M91" s="436"/>
      <c r="N91" s="436"/>
      <c r="O91" s="430"/>
      <c r="P91" s="430"/>
    </row>
    <row r="92" spans="3:16" ht="15.75" customHeight="1">
      <c r="C92" s="81">
        <v>42732</v>
      </c>
      <c r="D92" s="29">
        <v>19085.6</v>
      </c>
      <c r="F92" s="333"/>
      <c r="G92" s="427"/>
      <c r="H92" s="427"/>
      <c r="I92" s="118"/>
      <c r="J92" s="437"/>
      <c r="K92" s="437"/>
      <c r="L92" s="437"/>
      <c r="M92" s="437"/>
      <c r="N92" s="437"/>
      <c r="O92" s="430"/>
      <c r="P92" s="430"/>
    </row>
    <row r="93" spans="3:14" ht="15.75" customHeight="1">
      <c r="C93" s="81"/>
      <c r="F93" s="333"/>
      <c r="G93" s="421"/>
      <c r="H93" s="421"/>
      <c r="I93" s="124"/>
      <c r="J93" s="436"/>
      <c r="K93" s="436"/>
      <c r="L93" s="436"/>
      <c r="M93" s="436"/>
      <c r="N93" s="436"/>
    </row>
    <row r="94" spans="2:14" ht="18.75" customHeight="1">
      <c r="B94" s="425" t="s">
        <v>56</v>
      </c>
      <c r="C94" s="426"/>
      <c r="D94" s="133" t="e">
        <f>'[1]ЧТКЕ'!$G$6/1000</f>
        <v>#VALUE!</v>
      </c>
      <c r="E94" s="69"/>
      <c r="F94" s="334" t="s">
        <v>107</v>
      </c>
      <c r="G94" s="427"/>
      <c r="H94" s="427"/>
      <c r="I94" s="126"/>
      <c r="J94" s="436"/>
      <c r="K94" s="436"/>
      <c r="L94" s="436"/>
      <c r="M94" s="436"/>
      <c r="N94" s="436"/>
    </row>
    <row r="95" spans="6:13" ht="9" customHeight="1">
      <c r="F95" s="333"/>
      <c r="G95" s="427"/>
      <c r="H95" s="427"/>
      <c r="I95" s="68"/>
      <c r="J95" s="69"/>
      <c r="K95" s="69"/>
      <c r="L95" s="69"/>
      <c r="M95" s="69"/>
    </row>
    <row r="96" spans="2:13" ht="22.5" customHeight="1" hidden="1">
      <c r="B96" s="428" t="s">
        <v>59</v>
      </c>
      <c r="C96" s="429"/>
      <c r="D96" s="80">
        <v>0</v>
      </c>
      <c r="E96" s="51" t="s">
        <v>24</v>
      </c>
      <c r="F96" s="333"/>
      <c r="G96" s="427"/>
      <c r="H96" s="42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20"/>
      <c r="P98" s="420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7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79" sqref="R7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96" t="s">
        <v>260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86"/>
      <c r="Y1" s="86"/>
    </row>
    <row r="2" spans="2:25" s="1" customFormat="1" ht="15.75" customHeight="1">
      <c r="B2" s="397"/>
      <c r="C2" s="397"/>
      <c r="D2" s="39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6" t="s">
        <v>244</v>
      </c>
      <c r="U3" s="409" t="s">
        <v>252</v>
      </c>
      <c r="V3" s="409"/>
      <c r="W3" s="409"/>
      <c r="X3" s="409"/>
      <c r="Y3" s="409"/>
    </row>
    <row r="4" spans="1:25" ht="22.5" customHeight="1">
      <c r="A4" s="398"/>
      <c r="B4" s="400"/>
      <c r="C4" s="401"/>
      <c r="D4" s="402"/>
      <c r="E4" s="392" t="s">
        <v>249</v>
      </c>
      <c r="F4" s="422" t="s">
        <v>33</v>
      </c>
      <c r="G4" s="410" t="s">
        <v>250</v>
      </c>
      <c r="H4" s="407" t="s">
        <v>251</v>
      </c>
      <c r="I4" s="410" t="s">
        <v>138</v>
      </c>
      <c r="J4" s="40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07"/>
      <c r="U4" s="394" t="s">
        <v>261</v>
      </c>
      <c r="V4" s="410" t="s">
        <v>49</v>
      </c>
      <c r="W4" s="412" t="s">
        <v>48</v>
      </c>
      <c r="X4" s="91" t="s">
        <v>64</v>
      </c>
      <c r="Y4" s="91"/>
    </row>
    <row r="5" spans="1:25" ht="77.2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247</v>
      </c>
      <c r="L5" s="414"/>
      <c r="M5" s="415"/>
      <c r="N5" s="431" t="s">
        <v>248</v>
      </c>
      <c r="O5" s="432"/>
      <c r="P5" s="433"/>
      <c r="Q5" s="419" t="s">
        <v>253</v>
      </c>
      <c r="R5" s="419"/>
      <c r="S5" s="419"/>
      <c r="T5" s="408"/>
      <c r="U5" s="395"/>
      <c r="V5" s="411"/>
      <c r="W5" s="412"/>
      <c r="X5" s="434" t="s">
        <v>215</v>
      </c>
      <c r="Y5" s="43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30"/>
      <c r="V93" s="430"/>
    </row>
    <row r="94" spans="3:22" ht="15">
      <c r="C94" s="81">
        <v>43038</v>
      </c>
      <c r="D94" s="29">
        <v>12345.6</v>
      </c>
      <c r="G94" s="427"/>
      <c r="H94" s="42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30"/>
      <c r="V94" s="430"/>
    </row>
    <row r="95" spans="3:22" ht="15.75" customHeight="1">
      <c r="C95" s="81">
        <v>43035</v>
      </c>
      <c r="D95" s="29">
        <v>10115.9</v>
      </c>
      <c r="F95" s="68"/>
      <c r="G95" s="427"/>
      <c r="H95" s="42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30"/>
      <c r="V95" s="430"/>
    </row>
    <row r="96" spans="3:20" ht="15.75" customHeight="1">
      <c r="C96" s="81"/>
      <c r="F96" s="68"/>
      <c r="G96" s="421"/>
      <c r="H96" s="42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25" t="s">
        <v>56</v>
      </c>
      <c r="C97" s="426"/>
      <c r="D97" s="133">
        <v>0</v>
      </c>
      <c r="E97" s="69"/>
      <c r="F97" s="125" t="s">
        <v>107</v>
      </c>
      <c r="G97" s="427"/>
      <c r="H97" s="42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27"/>
      <c r="H98" s="42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20"/>
      <c r="V101" s="420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G3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2" sqref="G92:J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396" t="s">
        <v>242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86"/>
      <c r="Y1" s="86"/>
      <c r="Z1" s="312"/>
    </row>
    <row r="2" spans="2:26" s="1" customFormat="1" ht="15.75" customHeight="1">
      <c r="B2" s="397"/>
      <c r="C2" s="397"/>
      <c r="D2" s="39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6" t="s">
        <v>239</v>
      </c>
      <c r="U3" s="409" t="s">
        <v>241</v>
      </c>
      <c r="V3" s="409"/>
      <c r="W3" s="409"/>
      <c r="X3" s="409"/>
      <c r="Y3" s="409"/>
      <c r="Z3" s="359"/>
    </row>
    <row r="4" spans="1:25" ht="22.5" customHeight="1">
      <c r="A4" s="398"/>
      <c r="B4" s="400"/>
      <c r="C4" s="401"/>
      <c r="D4" s="402"/>
      <c r="E4" s="392" t="s">
        <v>236</v>
      </c>
      <c r="F4" s="422" t="s">
        <v>33</v>
      </c>
      <c r="G4" s="410" t="s">
        <v>237</v>
      </c>
      <c r="H4" s="407" t="s">
        <v>238</v>
      </c>
      <c r="I4" s="410" t="s">
        <v>138</v>
      </c>
      <c r="J4" s="40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07"/>
      <c r="U4" s="394" t="s">
        <v>243</v>
      </c>
      <c r="V4" s="410" t="s">
        <v>49</v>
      </c>
      <c r="W4" s="412" t="s">
        <v>48</v>
      </c>
      <c r="X4" s="91" t="s">
        <v>64</v>
      </c>
      <c r="Y4" s="91"/>
    </row>
    <row r="5" spans="1:25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247</v>
      </c>
      <c r="L5" s="414"/>
      <c r="M5" s="415"/>
      <c r="N5" s="416" t="s">
        <v>248</v>
      </c>
      <c r="O5" s="417"/>
      <c r="P5" s="418"/>
      <c r="Q5" s="419" t="s">
        <v>240</v>
      </c>
      <c r="R5" s="419"/>
      <c r="S5" s="419"/>
      <c r="T5" s="408"/>
      <c r="U5" s="395"/>
      <c r="V5" s="411"/>
      <c r="W5" s="412"/>
      <c r="X5" s="434" t="s">
        <v>215</v>
      </c>
      <c r="Y5" s="43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>
      <c r="B90" s="20" t="s">
        <v>34</v>
      </c>
      <c r="U90" s="25"/>
      <c r="Z90" s="363">
        <f t="shared" si="40"/>
        <v>0</v>
      </c>
    </row>
    <row r="91" spans="2:26" ht="15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>
      <c r="B92" s="52" t="s">
        <v>53</v>
      </c>
      <c r="C92" s="29" t="e">
        <f>IF(V67&lt;0,ABS(V67/C91),0)</f>
        <v>#DIV/0!</v>
      </c>
      <c r="D92" s="4" t="s">
        <v>24</v>
      </c>
      <c r="G92" s="424"/>
      <c r="H92" s="424"/>
      <c r="I92" s="424"/>
      <c r="J92" s="424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430"/>
      <c r="V93" s="430"/>
      <c r="Z93" s="363">
        <f t="shared" si="40"/>
        <v>0</v>
      </c>
    </row>
    <row r="94" spans="3:26" ht="15">
      <c r="C94" s="81">
        <v>43006</v>
      </c>
      <c r="D94" s="29">
        <v>10724.7</v>
      </c>
      <c r="G94" s="427"/>
      <c r="H94" s="42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30"/>
      <c r="V94" s="430"/>
      <c r="Z94" s="363">
        <f t="shared" si="40"/>
        <v>0</v>
      </c>
    </row>
    <row r="95" spans="3:26" ht="15.75" customHeight="1">
      <c r="C95" s="81">
        <v>43005</v>
      </c>
      <c r="D95" s="29">
        <v>4636.5</v>
      </c>
      <c r="F95" s="68"/>
      <c r="G95" s="427"/>
      <c r="H95" s="42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30"/>
      <c r="V95" s="430"/>
      <c r="Z95" s="363">
        <f t="shared" si="40"/>
        <v>0</v>
      </c>
    </row>
    <row r="96" spans="3:26" ht="15.75" customHeight="1">
      <c r="C96" s="81"/>
      <c r="F96" s="68"/>
      <c r="G96" s="421"/>
      <c r="H96" s="421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>
      <c r="B97" s="425" t="s">
        <v>56</v>
      </c>
      <c r="C97" s="426"/>
      <c r="D97" s="133">
        <v>980.44</v>
      </c>
      <c r="E97" s="69"/>
      <c r="F97" s="125" t="s">
        <v>107</v>
      </c>
      <c r="G97" s="427"/>
      <c r="H97" s="42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27"/>
      <c r="H98" s="42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28" t="s">
        <v>59</v>
      </c>
      <c r="C99" s="429"/>
      <c r="D99" s="80"/>
      <c r="E99" s="51" t="s">
        <v>24</v>
      </c>
      <c r="F99" s="68"/>
      <c r="G99" s="427"/>
      <c r="H99" s="42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20"/>
      <c r="V101" s="420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3" fitToWidth="1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7" sqref="D1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96" t="s">
        <v>233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230</v>
      </c>
      <c r="O3" s="409" t="s">
        <v>235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227</v>
      </c>
      <c r="F4" s="422" t="s">
        <v>33</v>
      </c>
      <c r="G4" s="410" t="s">
        <v>228</v>
      </c>
      <c r="H4" s="407" t="s">
        <v>229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234</v>
      </c>
      <c r="P4" s="410" t="s">
        <v>49</v>
      </c>
      <c r="Q4" s="412" t="s">
        <v>48</v>
      </c>
      <c r="R4" s="91" t="s">
        <v>64</v>
      </c>
      <c r="S4" s="91"/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231</v>
      </c>
      <c r="L5" s="414"/>
      <c r="M5" s="415"/>
      <c r="N5" s="408"/>
      <c r="O5" s="395"/>
      <c r="P5" s="411"/>
      <c r="Q5" s="412"/>
      <c r="R5" s="434" t="s">
        <v>215</v>
      </c>
      <c r="S5" s="43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30"/>
      <c r="P93" s="430"/>
    </row>
    <row r="94" spans="3:16" ht="15">
      <c r="C94" s="81">
        <v>42977</v>
      </c>
      <c r="D94" s="29">
        <v>9672.2</v>
      </c>
      <c r="G94" s="427"/>
      <c r="H94" s="427"/>
      <c r="I94" s="118"/>
      <c r="J94" s="295"/>
      <c r="K94" s="295"/>
      <c r="L94" s="295"/>
      <c r="M94" s="295"/>
      <c r="N94" s="295"/>
      <c r="O94" s="430"/>
      <c r="P94" s="430"/>
    </row>
    <row r="95" spans="3:16" ht="15.75" customHeight="1">
      <c r="C95" s="81">
        <v>42976</v>
      </c>
      <c r="D95" s="29">
        <v>5224.7</v>
      </c>
      <c r="F95" s="68"/>
      <c r="G95" s="427"/>
      <c r="H95" s="427"/>
      <c r="I95" s="118"/>
      <c r="J95" s="296"/>
      <c r="K95" s="296"/>
      <c r="L95" s="296"/>
      <c r="M95" s="296"/>
      <c r="N95" s="296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295"/>
      <c r="K96" s="295"/>
      <c r="L96" s="295"/>
      <c r="M96" s="295"/>
      <c r="N96" s="295"/>
    </row>
    <row r="97" spans="2:14" ht="18" customHeight="1">
      <c r="B97" s="425" t="s">
        <v>56</v>
      </c>
      <c r="C97" s="426"/>
      <c r="D97" s="133">
        <v>8826.98</v>
      </c>
      <c r="E97" s="69"/>
      <c r="F97" s="125" t="s">
        <v>107</v>
      </c>
      <c r="G97" s="427"/>
      <c r="H97" s="427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6" sqref="G96:H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96" t="s">
        <v>232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218</v>
      </c>
      <c r="O3" s="409" t="s">
        <v>220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219</v>
      </c>
      <c r="F4" s="422" t="s">
        <v>33</v>
      </c>
      <c r="G4" s="410" t="s">
        <v>221</v>
      </c>
      <c r="H4" s="407" t="s">
        <v>222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226</v>
      </c>
      <c r="P4" s="410" t="s">
        <v>49</v>
      </c>
      <c r="Q4" s="412" t="s">
        <v>48</v>
      </c>
      <c r="R4" s="91" t="s">
        <v>64</v>
      </c>
      <c r="S4" s="91"/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225</v>
      </c>
      <c r="L5" s="414"/>
      <c r="M5" s="415"/>
      <c r="N5" s="408"/>
      <c r="O5" s="395"/>
      <c r="P5" s="411"/>
      <c r="Q5" s="412"/>
      <c r="R5" s="434" t="s">
        <v>215</v>
      </c>
      <c r="S5" s="43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30"/>
      <c r="P93" s="430"/>
    </row>
    <row r="94" spans="3:16" ht="15">
      <c r="C94" s="81">
        <v>42944</v>
      </c>
      <c r="D94" s="29">
        <v>13586.1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42943</v>
      </c>
      <c r="D95" s="29">
        <v>6106.3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12794.02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96" t="s">
        <v>216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</row>
    <row r="2" spans="2:19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212</v>
      </c>
      <c r="O3" s="409" t="s">
        <v>213</v>
      </c>
      <c r="P3" s="409"/>
      <c r="Q3" s="409"/>
      <c r="R3" s="409"/>
      <c r="S3" s="409"/>
    </row>
    <row r="4" spans="1:19" ht="22.5" customHeight="1">
      <c r="A4" s="398"/>
      <c r="B4" s="400"/>
      <c r="C4" s="401"/>
      <c r="D4" s="402"/>
      <c r="E4" s="392" t="s">
        <v>209</v>
      </c>
      <c r="F4" s="422" t="s">
        <v>33</v>
      </c>
      <c r="G4" s="410" t="s">
        <v>210</v>
      </c>
      <c r="H4" s="407" t="s">
        <v>211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217</v>
      </c>
      <c r="P4" s="410" t="s">
        <v>49</v>
      </c>
      <c r="Q4" s="412" t="s">
        <v>48</v>
      </c>
      <c r="R4" s="91" t="s">
        <v>64</v>
      </c>
      <c r="S4" s="91"/>
    </row>
    <row r="5" spans="1:19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214</v>
      </c>
      <c r="L5" s="414"/>
      <c r="M5" s="415"/>
      <c r="N5" s="408"/>
      <c r="O5" s="395"/>
      <c r="P5" s="411"/>
      <c r="Q5" s="412"/>
      <c r="R5" s="434" t="s">
        <v>215</v>
      </c>
      <c r="S5" s="43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30"/>
      <c r="P93" s="430"/>
    </row>
    <row r="94" spans="3:16" ht="15">
      <c r="C94" s="81">
        <v>42913</v>
      </c>
      <c r="D94" s="29">
        <v>9872.9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42912</v>
      </c>
      <c r="D95" s="29">
        <v>4876.1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225.52589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20"/>
      <c r="P101" s="420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96" t="s">
        <v>207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  <c r="T1" s="86"/>
      <c r="U1" s="87"/>
    </row>
    <row r="2" spans="2:21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201</v>
      </c>
      <c r="O3" s="409" t="s">
        <v>202</v>
      </c>
      <c r="P3" s="409"/>
      <c r="Q3" s="409"/>
      <c r="R3" s="409"/>
      <c r="S3" s="409"/>
      <c r="T3" s="409"/>
      <c r="U3" s="409"/>
    </row>
    <row r="4" spans="1:21" ht="22.5" customHeight="1">
      <c r="A4" s="398"/>
      <c r="B4" s="400"/>
      <c r="C4" s="401"/>
      <c r="D4" s="402"/>
      <c r="E4" s="392" t="s">
        <v>198</v>
      </c>
      <c r="F4" s="422" t="s">
        <v>33</v>
      </c>
      <c r="G4" s="410" t="s">
        <v>199</v>
      </c>
      <c r="H4" s="407" t="s">
        <v>200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208</v>
      </c>
      <c r="P4" s="410" t="s">
        <v>49</v>
      </c>
      <c r="Q4" s="41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204</v>
      </c>
      <c r="L5" s="414"/>
      <c r="M5" s="415"/>
      <c r="N5" s="408"/>
      <c r="O5" s="395"/>
      <c r="P5" s="411"/>
      <c r="Q5" s="412"/>
      <c r="R5" s="434" t="s">
        <v>203</v>
      </c>
      <c r="S5" s="435"/>
      <c r="T5" s="419" t="s">
        <v>194</v>
      </c>
      <c r="U5" s="41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30"/>
      <c r="P93" s="430"/>
    </row>
    <row r="94" spans="3:16" ht="15">
      <c r="C94" s="81">
        <v>42885</v>
      </c>
      <c r="D94" s="29">
        <v>10664.9</v>
      </c>
      <c r="F94" s="113" t="s">
        <v>58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42884</v>
      </c>
      <c r="D95" s="29">
        <v>6919.44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1135.71022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96" t="s">
        <v>196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6"/>
      <c r="T1" s="86"/>
      <c r="U1" s="87"/>
    </row>
    <row r="2" spans="2:21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191</v>
      </c>
      <c r="O3" s="409" t="s">
        <v>190</v>
      </c>
      <c r="P3" s="409"/>
      <c r="Q3" s="409"/>
      <c r="R3" s="409"/>
      <c r="S3" s="409"/>
      <c r="T3" s="409"/>
      <c r="U3" s="409"/>
    </row>
    <row r="4" spans="1:21" ht="22.5" customHeight="1">
      <c r="A4" s="398"/>
      <c r="B4" s="400"/>
      <c r="C4" s="401"/>
      <c r="D4" s="402"/>
      <c r="E4" s="392" t="s">
        <v>187</v>
      </c>
      <c r="F4" s="422" t="s">
        <v>33</v>
      </c>
      <c r="G4" s="410" t="s">
        <v>188</v>
      </c>
      <c r="H4" s="407" t="s">
        <v>189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197</v>
      </c>
      <c r="P4" s="410" t="s">
        <v>49</v>
      </c>
      <c r="Q4" s="41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192</v>
      </c>
      <c r="L5" s="414"/>
      <c r="M5" s="415"/>
      <c r="N5" s="408"/>
      <c r="O5" s="395"/>
      <c r="P5" s="411"/>
      <c r="Q5" s="412"/>
      <c r="R5" s="434" t="s">
        <v>193</v>
      </c>
      <c r="S5" s="435"/>
      <c r="T5" s="419" t="s">
        <v>194</v>
      </c>
      <c r="U5" s="41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30"/>
      <c r="P93" s="430"/>
    </row>
    <row r="94" spans="3:16" ht="15">
      <c r="C94" s="81">
        <v>42852</v>
      </c>
      <c r="D94" s="29">
        <v>13266.8</v>
      </c>
      <c r="F94" s="113" t="s">
        <v>58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42851</v>
      </c>
      <c r="D95" s="29">
        <v>6064.2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102.57358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 hidden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96" t="s">
        <v>185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86"/>
      <c r="S1" s="87"/>
      <c r="T1" s="246"/>
      <c r="U1" s="249"/>
      <c r="V1" s="259"/>
      <c r="W1" s="259"/>
    </row>
    <row r="2" spans="2:23" s="1" customFormat="1" ht="15.75" customHeight="1">
      <c r="B2" s="397"/>
      <c r="C2" s="397"/>
      <c r="D2" s="397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98"/>
      <c r="B3" s="400"/>
      <c r="C3" s="401" t="s">
        <v>0</v>
      </c>
      <c r="D3" s="402" t="s">
        <v>150</v>
      </c>
      <c r="E3" s="32"/>
      <c r="F3" s="403" t="s">
        <v>26</v>
      </c>
      <c r="G3" s="404"/>
      <c r="H3" s="404"/>
      <c r="I3" s="404"/>
      <c r="J3" s="405"/>
      <c r="K3" s="83"/>
      <c r="L3" s="83"/>
      <c r="M3" s="83"/>
      <c r="N3" s="406" t="s">
        <v>163</v>
      </c>
      <c r="O3" s="409" t="s">
        <v>164</v>
      </c>
      <c r="P3" s="409"/>
      <c r="Q3" s="409"/>
      <c r="R3" s="409"/>
      <c r="S3" s="409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98"/>
      <c r="B4" s="400"/>
      <c r="C4" s="401"/>
      <c r="D4" s="402"/>
      <c r="E4" s="392" t="s">
        <v>153</v>
      </c>
      <c r="F4" s="422" t="s">
        <v>33</v>
      </c>
      <c r="G4" s="410" t="s">
        <v>162</v>
      </c>
      <c r="H4" s="407" t="s">
        <v>176</v>
      </c>
      <c r="I4" s="410" t="s">
        <v>138</v>
      </c>
      <c r="J4" s="407" t="s">
        <v>139</v>
      </c>
      <c r="K4" s="85" t="s">
        <v>141</v>
      </c>
      <c r="L4" s="204" t="s">
        <v>113</v>
      </c>
      <c r="M4" s="90" t="s">
        <v>63</v>
      </c>
      <c r="N4" s="407"/>
      <c r="O4" s="394" t="s">
        <v>186</v>
      </c>
      <c r="P4" s="410" t="s">
        <v>49</v>
      </c>
      <c r="Q4" s="412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99"/>
      <c r="B5" s="400"/>
      <c r="C5" s="401"/>
      <c r="D5" s="402"/>
      <c r="E5" s="393"/>
      <c r="F5" s="423"/>
      <c r="G5" s="411"/>
      <c r="H5" s="408"/>
      <c r="I5" s="411"/>
      <c r="J5" s="408"/>
      <c r="K5" s="413" t="s">
        <v>169</v>
      </c>
      <c r="L5" s="414"/>
      <c r="M5" s="415"/>
      <c r="N5" s="408"/>
      <c r="O5" s="395"/>
      <c r="P5" s="411"/>
      <c r="Q5" s="412"/>
      <c r="R5" s="413" t="s">
        <v>102</v>
      </c>
      <c r="S5" s="415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24"/>
      <c r="H92" s="424"/>
      <c r="I92" s="424"/>
      <c r="J92" s="42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30"/>
      <c r="P93" s="430"/>
    </row>
    <row r="94" spans="3:16" ht="15">
      <c r="C94" s="81">
        <v>42824</v>
      </c>
      <c r="D94" s="29">
        <v>11112.7</v>
      </c>
      <c r="F94" s="113" t="s">
        <v>58</v>
      </c>
      <c r="G94" s="427"/>
      <c r="H94" s="427"/>
      <c r="I94" s="118"/>
      <c r="J94" s="436"/>
      <c r="K94" s="436"/>
      <c r="L94" s="436"/>
      <c r="M94" s="436"/>
      <c r="N94" s="436"/>
      <c r="O94" s="430"/>
      <c r="P94" s="430"/>
    </row>
    <row r="95" spans="3:16" ht="15.75" customHeight="1">
      <c r="C95" s="81">
        <v>42823</v>
      </c>
      <c r="D95" s="29">
        <v>8830.3</v>
      </c>
      <c r="F95" s="68"/>
      <c r="G95" s="427"/>
      <c r="H95" s="427"/>
      <c r="I95" s="118"/>
      <c r="J95" s="437"/>
      <c r="K95" s="437"/>
      <c r="L95" s="437"/>
      <c r="M95" s="437"/>
      <c r="N95" s="437"/>
      <c r="O95" s="430"/>
      <c r="P95" s="430"/>
    </row>
    <row r="96" spans="3:14" ht="15.75" customHeight="1">
      <c r="C96" s="81"/>
      <c r="F96" s="68"/>
      <c r="G96" s="421"/>
      <c r="H96" s="421"/>
      <c r="I96" s="124"/>
      <c r="J96" s="436"/>
      <c r="K96" s="436"/>
      <c r="L96" s="436"/>
      <c r="M96" s="436"/>
      <c r="N96" s="436"/>
    </row>
    <row r="97" spans="2:14" ht="18" customHeight="1">
      <c r="B97" s="425" t="s">
        <v>56</v>
      </c>
      <c r="C97" s="426"/>
      <c r="D97" s="133">
        <v>1399.2856000000002</v>
      </c>
      <c r="E97" s="69"/>
      <c r="F97" s="125" t="s">
        <v>107</v>
      </c>
      <c r="G97" s="427"/>
      <c r="H97" s="427"/>
      <c r="I97" s="126"/>
      <c r="J97" s="436"/>
      <c r="K97" s="436"/>
      <c r="L97" s="436"/>
      <c r="M97" s="436"/>
      <c r="N97" s="436"/>
    </row>
    <row r="98" spans="6:13" ht="9.75" customHeight="1">
      <c r="F98" s="68"/>
      <c r="G98" s="427"/>
      <c r="H98" s="427"/>
      <c r="I98" s="68"/>
      <c r="J98" s="69"/>
      <c r="K98" s="69"/>
      <c r="L98" s="69"/>
      <c r="M98" s="69"/>
    </row>
    <row r="99" spans="2:13" ht="22.5" customHeight="1" hidden="1">
      <c r="B99" s="428" t="s">
        <v>59</v>
      </c>
      <c r="C99" s="429"/>
      <c r="D99" s="80">
        <v>0</v>
      </c>
      <c r="E99" s="51" t="s">
        <v>24</v>
      </c>
      <c r="F99" s="68"/>
      <c r="G99" s="427"/>
      <c r="H99" s="427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20"/>
      <c r="P101" s="420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2017-11-23T12:48:34Z</cp:lastPrinted>
  <dcterms:created xsi:type="dcterms:W3CDTF">2003-07-28T11:27:56Z</dcterms:created>
  <dcterms:modified xsi:type="dcterms:W3CDTF">2017-11-23T13:04:27Z</dcterms:modified>
  <cp:category/>
  <cp:version/>
  <cp:contentType/>
  <cp:contentStatus/>
</cp:coreProperties>
</file>